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план'!$A$1:$V$196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<sst xmlns="http://schemas.openxmlformats.org/spreadsheetml/2006/main" count="1701" uniqueCount="303">
  <si>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</si>
  <si>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</si>
  <si>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</si>
  <si>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</si>
  <si>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</si>
  <si>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</si>
  <si>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</si>
  <si>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</si>
  <si>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</si>
  <si>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</si>
  <si>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</si>
  <si>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</si>
  <si>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</si>
  <si>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</si>
  <si>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</si>
  <si>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</si>
  <si>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</si>
  <si>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</si>
  <si>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</si>
  <si>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</si>
  <si>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</si>
  <si>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</si>
  <si>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</si>
  <si>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</si>
  <si>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</si>
  <si>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</si>
  <si>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</si>
  <si>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</si>
  <si>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</si>
  <si>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</si>
  <si>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</si>
  <si>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</si>
  <si>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</si>
  <si>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</si>
  <si>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</si>
  <si>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</si>
  <si>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</si>
  <si>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</si>
  <si>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</si>
  <si>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</si>
  <si>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</si>
  <si>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</si>
  <si>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</si>
  <si>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</si>
  <si>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</si>
  <si>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</si>
  <si>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</si>
  <si>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</si>
  <si>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</si>
  <si>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</si>
  <si>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</si>
  <si>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</si>
  <si>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</si>
  <si>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</si>
  <si>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</si>
  <si>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</si>
  <si>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</si>
  <si>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</si>
  <si>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</si>
  <si>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</si>
  <si>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</si>
  <si>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</si>
  <si>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</si>
  <si>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</si>
  <si>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</si>
  <si>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</si>
  <si>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</si>
  <si>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</si>
  <si>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</si>
  <si>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</si>
  <si>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ЗД</t>
  </si>
  <si>
    <t>Міністерство освіти і науки України</t>
  </si>
  <si>
    <t>Держ. атест.</t>
  </si>
  <si>
    <t>Назва навчальної дисципліни</t>
  </si>
  <si>
    <t>Захист дипломного проекту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</si>
  <si>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</si>
  <si>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</si>
  <si>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</si>
  <si>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</si>
  <si>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</si>
  <si>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</si>
  <si>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</si>
  <si>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</si>
  <si>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</si>
  <si>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</si>
  <si>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</si>
  <si>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</si>
  <si>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</si>
  <si>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</si>
  <si>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</si>
  <si>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</si>
  <si>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</si>
  <si>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</si>
  <si>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</si>
  <si>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</si>
  <si>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</si>
  <si>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</si>
  <si>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</si>
  <si>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</si>
  <si>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</si>
  <si>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</si>
  <si>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</si>
  <si>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</si>
  <si>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</si>
  <si>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</si>
  <si>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</si>
  <si>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</si>
  <si>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</si>
  <si>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</si>
  <si>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</si>
  <si>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</si>
  <si>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</si>
  <si>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</si>
  <si>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</si>
  <si>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</si>
  <si>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</si>
  <si>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</si>
  <si>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</si>
  <si>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</si>
  <si>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</si>
  <si>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</si>
  <si>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</si>
  <si>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</si>
  <si>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</si>
  <si>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</si>
  <si>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</si>
  <si>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</si>
  <si>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</si>
  <si>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</si>
  <si>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</si>
  <si>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</si>
  <si>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</si>
  <si>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</si>
  <si>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</si>
  <si>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</si>
  <si>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</si>
  <si>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</si>
  <si>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</si>
  <si>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</si>
  <si>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</si>
  <si>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</si>
  <si>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</si>
  <si>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</si>
  <si>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</si>
  <si>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</si>
  <si>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</si>
  <si>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</si>
  <si>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</si>
  <si>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</si>
  <si>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</si>
  <si>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</si>
  <si>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</si>
  <si>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</si>
  <si>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</si>
  <si>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</si>
  <si>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</si>
  <si>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</si>
  <si>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</si>
  <si>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</si>
  <si>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</si>
  <si>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</si>
  <si>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</si>
  <si>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</si>
  <si>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</si>
  <si>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</si>
  <si>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</si>
  <si>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</si>
  <si>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</si>
  <si>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</si>
  <si>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</si>
  <si>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</si>
  <si>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</si>
  <si>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</si>
  <si>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</si>
  <si>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</si>
  <si>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</si>
  <si>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</si>
  <si>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</si>
  <si>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</si>
  <si>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</si>
  <si>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</si>
  <si>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</si>
  <si>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</si>
  <si>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</si>
  <si>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</si>
  <si>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</si>
  <si>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</si>
  <si>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</si>
  <si>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</si>
  <si>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</si>
  <si>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</si>
  <si>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</si>
  <si>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</si>
  <si>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</si>
  <si>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</si>
  <si>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</si>
  <si>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</si>
  <si>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</si>
  <si>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</si>
  <si>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</si>
  <si>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>Строк навчання - 3 роки</t>
  </si>
  <si>
    <t xml:space="preserve">ІНТЕГРОВАННИЙ  НАВЧАЛЬНИЙ ПЛАН </t>
  </si>
  <si>
    <t>І . ГРАФІК НАВЧАЛЬНОГО ПРОЦЕСУ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</si>
  <si>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</si>
  <si>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</si>
  <si>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</si>
  <si>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</si>
  <si>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</si>
  <si>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</si>
  <si>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</si>
  <si>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</si>
  <si>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</si>
  <si>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r>
      <t xml:space="preserve">спеціалізація: </t>
    </r>
    <r>
      <rPr>
        <b/>
        <sz val="16"/>
        <rFont val="Times New Roman"/>
        <family val="1"/>
      </rPr>
      <t>Інтелектуальні системи прийняття рішень</t>
    </r>
  </si>
  <si>
    <t xml:space="preserve">                         Економічна кібернетика</t>
  </si>
  <si>
    <t xml:space="preserve">                         Інтернет технології та WEB-дизайн</t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</si>
  <si>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</si>
  <si>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</si>
  <si>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</si>
  <si>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</si>
  <si>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</si>
  <si>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</si>
  <si>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</si>
  <si>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</si>
  <si>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</si>
  <si>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</si>
  <si>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</si>
  <si>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</si>
  <si>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</si>
  <si>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</si>
  <si>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</si>
  <si>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</si>
  <si>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</si>
  <si>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</si>
  <si>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</si>
  <si>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</si>
  <si>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</si>
  <si>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ДЕРЖАВНА АТЕСТАЦІЯ</t>
  </si>
  <si>
    <t>Форма державної атестації (екзамен, дипломний проект (робота))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</si>
  <si>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</si>
  <si>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</si>
  <si>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</si>
  <si>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</si>
  <si>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</si>
  <si>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</si>
  <si>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</si>
  <si>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</si>
  <si>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</si>
  <si>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</si>
  <si>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</si>
  <si>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</si>
  <si>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</si>
  <si>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>Кваліфікація: бакалавр з системного аналізу</t>
  </si>
  <si>
    <t xml:space="preserve">На основі ОПП підготовки молодшого спеціаліста </t>
  </si>
  <si>
    <t>протокол № 7</t>
  </si>
  <si>
    <r>
      <t xml:space="preserve">" </t>
    </r>
    <r>
      <rPr>
        <u val="single"/>
        <sz val="16"/>
        <rFont val="Times New Roman"/>
        <family val="1"/>
      </rPr>
      <t xml:space="preserve"> 30 </t>
    </r>
    <r>
      <rPr>
        <sz val="16"/>
        <rFont val="Times New Roman"/>
        <family val="1"/>
      </rPr>
      <t xml:space="preserve"> "  </t>
    </r>
    <r>
      <rPr>
        <u val="single"/>
        <sz val="16"/>
        <rFont val="Times New Roman"/>
        <family val="1"/>
      </rPr>
      <t xml:space="preserve"> березня     </t>
    </r>
    <r>
      <rPr>
        <sz val="16"/>
        <rFont val="Times New Roman"/>
        <family val="1"/>
      </rPr>
      <t>2017 р.</t>
    </r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</si>
  <si>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</si>
  <si>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</si>
  <si>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</si>
  <si>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</si>
  <si>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</si>
  <si>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</si>
  <si>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</si>
  <si>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</si>
  <si>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</si>
  <si>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</si>
  <si>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</si>
  <si>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</si>
  <si>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</si>
  <si>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</si>
  <si>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</si>
  <si>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</si>
  <si>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</si>
  <si>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</si>
  <si>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</si>
  <si>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</si>
  <si>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</si>
  <si>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</si>
  <si>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</si>
  <si>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</si>
  <si>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</si>
  <si>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</si>
  <si>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</si>
  <si>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</si>
  <si>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</si>
  <si>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</si>
  <si>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</si>
  <si>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</si>
  <si>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</si>
  <si>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</si>
  <si>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</si>
  <si>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</si>
  <si>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</si>
  <si>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</si>
  <si>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</si>
  <si>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</si>
  <si>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</si>
  <si>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</si>
  <si>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форма навчання:        заочна  зі скороченим терміном навчання</t>
  </si>
  <si>
    <t>В.о. зав. кафедри ІСПР</t>
  </si>
  <si>
    <t>В.Б. Гiтiс</t>
  </si>
  <si>
    <t>Директор ЦДЗО</t>
  </si>
  <si>
    <t>М.М. Федоров</t>
  </si>
  <si>
    <t xml:space="preserve">Розподіл годин по курсах і семестрах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</si>
</sst>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_ ;\-#,##0\ "/>
    <numFmt numFmtId="181" formatCode="#,##0.0_ ;\-#,##0.0\ "/>
    <numFmt numFmtId="182" formatCode="#,##0;\-* #,##0_-;\ _-;_-@_-"/>
    <numFmt numFmtId="183" formatCode="#,##0.00_ ;\-#,##0.00\ 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76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77" fontId="4" fillId="0" borderId="0" xfId="0" applyNumberFormat="1" applyFont="1" applyFill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77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77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176" fontId="74" fillId="0" borderId="10" xfId="0" applyNumberFormat="1" applyFont="1" applyFill="1" applyBorder="1" applyAlignment="1" applyProtection="1">
      <alignment horizontal="center" vertical="center"/>
      <protection/>
    </xf>
    <xf numFmtId="179" fontId="7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justify"/>
    </xf>
    <xf numFmtId="0" fontId="74" fillId="0" borderId="10" xfId="0" applyFont="1" applyBorder="1" applyAlignment="1">
      <alignment horizontal="center" vertical="justify" wrapText="1"/>
    </xf>
    <xf numFmtId="1" fontId="74" fillId="0" borderId="10" xfId="0" applyNumberFormat="1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35" borderId="2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9" fontId="74" fillId="0" borderId="10" xfId="0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49" fontId="4" fillId="35" borderId="4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justify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justify"/>
    </xf>
    <xf numFmtId="0" fontId="4" fillId="35" borderId="22" xfId="0" applyNumberFormat="1" applyFont="1" applyFill="1" applyBorder="1" applyAlignment="1">
      <alignment horizontal="center" vertical="center" wrapText="1"/>
    </xf>
    <xf numFmtId="0" fontId="4" fillId="35" borderId="32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5" borderId="20" xfId="0" applyNumberFormat="1" applyFont="1" applyFill="1" applyBorder="1" applyAlignment="1">
      <alignment horizontal="center" vertical="center" wrapText="1"/>
    </xf>
    <xf numFmtId="0" fontId="4" fillId="35" borderId="21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justify" wrapText="1"/>
    </xf>
    <xf numFmtId="0" fontId="75" fillId="0" borderId="11" xfId="0" applyFont="1" applyFill="1" applyBorder="1" applyAlignment="1">
      <alignment horizontal="center" vertical="justify"/>
    </xf>
    <xf numFmtId="0" fontId="75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justify" wrapText="1"/>
    </xf>
    <xf numFmtId="0" fontId="74" fillId="35" borderId="11" xfId="0" applyFont="1" applyFill="1" applyBorder="1" applyAlignment="1">
      <alignment horizontal="center" vertical="center" wrapText="1"/>
    </xf>
    <xf numFmtId="49" fontId="76" fillId="0" borderId="35" xfId="0" applyNumberFormat="1" applyFont="1" applyFill="1" applyBorder="1" applyAlignment="1">
      <alignment horizontal="center" vertical="center" wrapText="1"/>
    </xf>
    <xf numFmtId="0" fontId="4" fillId="35" borderId="38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" fontId="2" fillId="35" borderId="0" xfId="0" applyNumberFormat="1" applyFont="1" applyFill="1" applyAlignment="1">
      <alignment/>
    </xf>
    <xf numFmtId="0" fontId="4" fillId="35" borderId="25" xfId="0" applyNumberFormat="1" applyFont="1" applyFill="1" applyBorder="1" applyAlignment="1">
      <alignment horizontal="center" vertical="center" wrapText="1"/>
    </xf>
    <xf numFmtId="16" fontId="75" fillId="0" borderId="15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49" fontId="75" fillId="0" borderId="15" xfId="0" applyNumberFormat="1" applyFont="1" applyFill="1" applyBorder="1" applyAlignment="1">
      <alignment horizontal="center" vertical="center" wrapText="1"/>
    </xf>
    <xf numFmtId="49" fontId="75" fillId="0" borderId="22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justify" wrapText="1"/>
    </xf>
    <xf numFmtId="0" fontId="75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75" fillId="0" borderId="22" xfId="0" applyNumberFormat="1" applyFont="1" applyFill="1" applyBorder="1" applyAlignment="1">
      <alignment horizontal="center" vertical="center" wrapText="1"/>
    </xf>
    <xf numFmtId="1" fontId="76" fillId="0" borderId="13" xfId="0" applyNumberFormat="1" applyFont="1" applyFill="1" applyBorder="1" applyAlignment="1">
      <alignment horizontal="center" vertical="center"/>
    </xf>
    <xf numFmtId="49" fontId="76" fillId="0" borderId="13" xfId="0" applyNumberFormat="1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75" fillId="0" borderId="20" xfId="0" applyNumberFormat="1" applyFont="1" applyFill="1" applyBorder="1" applyAlignment="1">
      <alignment horizontal="center" vertical="center" wrapText="1"/>
    </xf>
    <xf numFmtId="0" fontId="75" fillId="0" borderId="14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182" fontId="4" fillId="36" borderId="10" xfId="0" applyNumberFormat="1" applyFont="1" applyFill="1" applyBorder="1" applyAlignment="1" applyProtection="1">
      <alignment horizontal="left" vertical="center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 applyProtection="1">
      <alignment horizontal="center" vertical="center"/>
      <protection/>
    </xf>
    <xf numFmtId="180" fontId="4" fillId="36" borderId="10" xfId="0" applyNumberFormat="1" applyFont="1" applyFill="1" applyBorder="1" applyAlignment="1" applyProtection="1">
      <alignment horizontal="center" vertical="center"/>
      <protection/>
    </xf>
    <xf numFmtId="0" fontId="4" fillId="36" borderId="10" xfId="0" applyNumberFormat="1" applyFont="1" applyFill="1" applyBorder="1" applyAlignment="1" applyProtection="1">
      <alignment horizontal="center" vertical="center"/>
      <protection/>
    </xf>
    <xf numFmtId="178" fontId="4" fillId="36" borderId="12" xfId="0" applyNumberFormat="1" applyFont="1" applyFill="1" applyBorder="1" applyAlignment="1" applyProtection="1">
      <alignment horizontal="center" vertical="center"/>
      <protection/>
    </xf>
    <xf numFmtId="0" fontId="4" fillId="36" borderId="35" xfId="0" applyNumberFormat="1" applyFont="1" applyFill="1" applyBorder="1" applyAlignment="1" applyProtection="1">
      <alignment horizontal="center" vertical="center"/>
      <protection/>
    </xf>
    <xf numFmtId="49" fontId="4" fillId="36" borderId="36" xfId="0" applyNumberFormat="1" applyFont="1" applyFill="1" applyBorder="1" applyAlignment="1" applyProtection="1">
      <alignment horizontal="center" vertical="center" wrapText="1"/>
      <protection/>
    </xf>
    <xf numFmtId="177" fontId="4" fillId="36" borderId="36" xfId="0" applyNumberFormat="1" applyFont="1" applyFill="1" applyBorder="1" applyAlignment="1" applyProtection="1">
      <alignment horizontal="center" vertical="center"/>
      <protection/>
    </xf>
    <xf numFmtId="177" fontId="19" fillId="36" borderId="36" xfId="0" applyNumberFormat="1" applyFont="1" applyFill="1" applyBorder="1" applyAlignment="1" applyProtection="1">
      <alignment horizontal="center" vertical="center"/>
      <protection/>
    </xf>
    <xf numFmtId="0" fontId="4" fillId="36" borderId="36" xfId="0" applyNumberFormat="1" applyFont="1" applyFill="1" applyBorder="1" applyAlignment="1" applyProtection="1">
      <alignment horizontal="center" vertical="center"/>
      <protection/>
    </xf>
    <xf numFmtId="49" fontId="4" fillId="36" borderId="40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justify"/>
    </xf>
    <xf numFmtId="0" fontId="4" fillId="36" borderId="10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49" fontId="4" fillId="36" borderId="41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justify" wrapText="1"/>
    </xf>
    <xf numFmtId="176" fontId="74" fillId="36" borderId="10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>
      <alignment horizontal="left" vertical="center" wrapText="1"/>
    </xf>
    <xf numFmtId="49" fontId="4" fillId="36" borderId="47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wrapText="1"/>
    </xf>
    <xf numFmtId="179" fontId="74" fillId="36" borderId="12" xfId="0" applyNumberFormat="1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179" fontId="74" fillId="36" borderId="10" xfId="0" applyNumberFormat="1" applyFont="1" applyFill="1" applyBorder="1" applyAlignment="1" applyProtection="1">
      <alignment horizontal="center" vertical="center"/>
      <protection/>
    </xf>
    <xf numFmtId="0" fontId="6" fillId="36" borderId="18" xfId="0" applyFont="1" applyFill="1" applyBorder="1" applyAlignment="1">
      <alignment horizontal="center" vertical="center" wrapText="1"/>
    </xf>
    <xf numFmtId="176" fontId="6" fillId="36" borderId="18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76" fontId="6" fillId="36" borderId="10" xfId="0" applyNumberFormat="1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22" xfId="0" applyNumberFormat="1" applyFont="1" applyFill="1" applyBorder="1" applyAlignment="1">
      <alignment horizontal="center" vertical="center" wrapText="1"/>
    </xf>
    <xf numFmtId="0" fontId="4" fillId="36" borderId="32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4" fillId="36" borderId="20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49" fontId="4" fillId="36" borderId="4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justify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justify"/>
    </xf>
    <xf numFmtId="0" fontId="4" fillId="36" borderId="12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justify" wrapText="1"/>
    </xf>
    <xf numFmtId="0" fontId="75" fillId="36" borderId="12" xfId="0" applyFont="1" applyFill="1" applyBorder="1" applyAlignment="1">
      <alignment horizontal="center" vertical="center" wrapText="1"/>
    </xf>
    <xf numFmtId="1" fontId="74" fillId="36" borderId="10" xfId="0" applyNumberFormat="1" applyFont="1" applyFill="1" applyBorder="1" applyAlignment="1">
      <alignment horizontal="center" vertical="center"/>
    </xf>
    <xf numFmtId="0" fontId="4" fillId="36" borderId="27" xfId="0" applyNumberFormat="1" applyFont="1" applyFill="1" applyBorder="1" applyAlignment="1">
      <alignment horizontal="center" vertical="center" wrapText="1"/>
    </xf>
    <xf numFmtId="0" fontId="4" fillId="36" borderId="39" xfId="0" applyNumberFormat="1" applyFont="1" applyFill="1" applyBorder="1" applyAlignment="1">
      <alignment horizontal="center" vertical="center" wrapText="1"/>
    </xf>
    <xf numFmtId="0" fontId="4" fillId="36" borderId="16" xfId="0" applyNumberFormat="1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justify"/>
    </xf>
    <xf numFmtId="49" fontId="4" fillId="36" borderId="32" xfId="0" applyNumberFormat="1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49" fontId="6" fillId="36" borderId="36" xfId="0" applyNumberFormat="1" applyFont="1" applyFill="1" applyBorder="1" applyAlignment="1">
      <alignment horizontal="center" vertical="center"/>
    </xf>
    <xf numFmtId="0" fontId="6" fillId="36" borderId="36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6" fillId="36" borderId="50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 wrapText="1"/>
    </xf>
    <xf numFmtId="49" fontId="76" fillId="36" borderId="35" xfId="0" applyNumberFormat="1" applyFont="1" applyFill="1" applyBorder="1" applyAlignment="1">
      <alignment horizontal="center" vertical="center" wrapText="1"/>
    </xf>
    <xf numFmtId="0" fontId="4" fillId="36" borderId="38" xfId="0" applyNumberFormat="1" applyFont="1" applyFill="1" applyBorder="1" applyAlignment="1">
      <alignment horizontal="center" vertical="center" wrapText="1"/>
    </xf>
    <xf numFmtId="0" fontId="4" fillId="36" borderId="25" xfId="0" applyNumberFormat="1" applyFont="1" applyFill="1" applyBorder="1" applyAlignment="1">
      <alignment horizontal="center" vertical="center" wrapText="1"/>
    </xf>
    <xf numFmtId="1" fontId="75" fillId="36" borderId="10" xfId="0" applyNumberFormat="1" applyFont="1" applyFill="1" applyBorder="1" applyAlignment="1">
      <alignment horizontal="center" vertical="center" wrapText="1"/>
    </xf>
    <xf numFmtId="16" fontId="75" fillId="36" borderId="15" xfId="0" applyNumberFormat="1" applyFont="1" applyFill="1" applyBorder="1" applyAlignment="1">
      <alignment horizontal="center" vertical="center" wrapText="1"/>
    </xf>
    <xf numFmtId="49" fontId="75" fillId="36" borderId="15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justify"/>
    </xf>
    <xf numFmtId="49" fontId="4" fillId="36" borderId="38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75" fillId="36" borderId="22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justify" wrapText="1"/>
    </xf>
    <xf numFmtId="0" fontId="75" fillId="36" borderId="10" xfId="0" applyFont="1" applyFill="1" applyBorder="1" applyAlignment="1">
      <alignment horizontal="center" vertical="justify" wrapText="1"/>
    </xf>
    <xf numFmtId="0" fontId="4" fillId="36" borderId="11" xfId="0" applyNumberFormat="1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49" fontId="4" fillId="36" borderId="49" xfId="0" applyNumberFormat="1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75" fillId="36" borderId="22" xfId="0" applyNumberFormat="1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76" fontId="6" fillId="36" borderId="13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1" fontId="6" fillId="36" borderId="13" xfId="0" applyNumberFormat="1" applyFont="1" applyFill="1" applyBorder="1" applyAlignment="1">
      <alignment horizontal="center" vertical="center"/>
    </xf>
    <xf numFmtId="1" fontId="76" fillId="36" borderId="13" xfId="0" applyNumberFormat="1" applyFont="1" applyFill="1" applyBorder="1" applyAlignment="1">
      <alignment horizontal="center" vertical="center"/>
    </xf>
    <xf numFmtId="49" fontId="76" fillId="36" borderId="13" xfId="0" applyNumberFormat="1" applyFont="1" applyFill="1" applyBorder="1" applyAlignment="1">
      <alignment horizontal="center" vertical="center"/>
    </xf>
    <xf numFmtId="49" fontId="4" fillId="36" borderId="43" xfId="0" applyNumberFormat="1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justify"/>
    </xf>
    <xf numFmtId="49" fontId="4" fillId="36" borderId="42" xfId="0" applyNumberFormat="1" applyFont="1" applyFill="1" applyBorder="1" applyAlignment="1" applyProtection="1">
      <alignment horizontal="center" vertical="center"/>
      <protection/>
    </xf>
    <xf numFmtId="0" fontId="75" fillId="36" borderId="20" xfId="0" applyFont="1" applyFill="1" applyBorder="1" applyAlignment="1">
      <alignment horizontal="center" vertical="center" wrapText="1"/>
    </xf>
    <xf numFmtId="49" fontId="4" fillId="36" borderId="32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49" fontId="4" fillId="36" borderId="53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>
      <alignment horizontal="center" vertical="center"/>
    </xf>
    <xf numFmtId="16" fontId="4" fillId="36" borderId="10" xfId="0" applyNumberFormat="1" applyFont="1" applyFill="1" applyBorder="1" applyAlignment="1">
      <alignment horizontal="center" vertical="center" wrapText="1"/>
    </xf>
    <xf numFmtId="49" fontId="75" fillId="36" borderId="20" xfId="0" applyNumberFormat="1" applyFont="1" applyFill="1" applyBorder="1" applyAlignment="1">
      <alignment horizontal="center" vertical="center" wrapText="1"/>
    </xf>
    <xf numFmtId="0" fontId="75" fillId="36" borderId="14" xfId="0" applyNumberFormat="1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49" fontId="4" fillId="36" borderId="41" xfId="0" applyNumberFormat="1" applyFont="1" applyFill="1" applyBorder="1" applyAlignment="1" applyProtection="1">
      <alignment horizontal="center" vertical="center"/>
      <protection/>
    </xf>
    <xf numFmtId="0" fontId="6" fillId="36" borderId="13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1" fontId="6" fillId="36" borderId="13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>
      <alignment vertical="justify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49" fontId="76" fillId="36" borderId="44" xfId="0" applyNumberFormat="1" applyFont="1" applyFill="1" applyBorder="1" applyAlignment="1">
      <alignment horizontal="center" vertical="center" wrapText="1"/>
    </xf>
    <xf numFmtId="49" fontId="23" fillId="36" borderId="44" xfId="0" applyNumberFormat="1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37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right" vertical="center" wrapText="1"/>
    </xf>
    <xf numFmtId="0" fontId="5" fillId="36" borderId="32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176" fontId="5" fillId="36" borderId="10" xfId="0" applyNumberFormat="1" applyFont="1" applyFill="1" applyBorder="1" applyAlignment="1">
      <alignment horizontal="right" vertical="center" wrapText="1"/>
    </xf>
    <xf numFmtId="0" fontId="77" fillId="36" borderId="38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/>
    </xf>
    <xf numFmtId="176" fontId="9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center" wrapText="1"/>
    </xf>
    <xf numFmtId="49" fontId="5" fillId="36" borderId="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/>
    </xf>
    <xf numFmtId="49" fontId="5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2" fillId="36" borderId="29" xfId="0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NumberFormat="1" applyFont="1" applyFill="1" applyBorder="1" applyAlignment="1">
      <alignment horizontal="center" vertical="center" wrapText="1"/>
    </xf>
    <xf numFmtId="1" fontId="6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right"/>
    </xf>
    <xf numFmtId="176" fontId="9" fillId="36" borderId="0" xfId="0" applyNumberFormat="1" applyFont="1" applyFill="1" applyBorder="1" applyAlignment="1">
      <alignment/>
    </xf>
    <xf numFmtId="0" fontId="5" fillId="36" borderId="32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36" borderId="10" xfId="0" applyNumberFormat="1" applyFont="1" applyFill="1" applyBorder="1" applyAlignment="1">
      <alignment horizontal="center" vertical="center" wrapText="1"/>
    </xf>
    <xf numFmtId="176" fontId="4" fillId="36" borderId="10" xfId="0" applyNumberFormat="1" applyFont="1" applyFill="1" applyBorder="1" applyAlignment="1" applyProtection="1">
      <alignment horizontal="center" vertical="center"/>
      <protection/>
    </xf>
    <xf numFmtId="179" fontId="4" fillId="36" borderId="12" xfId="0" applyNumberFormat="1" applyFont="1" applyFill="1" applyBorder="1" applyAlignment="1" applyProtection="1">
      <alignment horizontal="center" vertical="center"/>
      <protection/>
    </xf>
    <xf numFmtId="179" fontId="4" fillId="36" borderId="10" xfId="0" applyNumberFormat="1" applyFont="1" applyFill="1" applyBorder="1" applyAlignment="1" applyProtection="1">
      <alignment horizontal="center" vertical="center"/>
      <protection/>
    </xf>
    <xf numFmtId="49" fontId="6" fillId="36" borderId="35" xfId="0" applyNumberFormat="1" applyFont="1" applyFill="1" applyBorder="1" applyAlignment="1">
      <alignment horizontal="center" vertical="center" wrapText="1"/>
    </xf>
    <xf numFmtId="16" fontId="4" fillId="36" borderId="15" xfId="0" applyNumberFormat="1" applyFont="1" applyFill="1" applyBorder="1" applyAlignment="1">
      <alignment horizontal="center" vertical="center" wrapText="1"/>
    </xf>
    <xf numFmtId="49" fontId="6" fillId="36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7" fillId="0" borderId="0" xfId="56" applyFont="1" applyBorder="1" applyAlignment="1">
      <alignment horizontal="left" vertical="top" wrapText="1"/>
      <protection/>
    </xf>
    <xf numFmtId="0" fontId="31" fillId="0" borderId="0" xfId="56" applyFont="1" applyAlignment="1">
      <alignment vertical="top" wrapText="1"/>
      <protection/>
    </xf>
    <xf numFmtId="0" fontId="27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7" fillId="0" borderId="0" xfId="56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27" fillId="0" borderId="0" xfId="56" applyFont="1" applyAlignment="1">
      <alignment horizontal="left" vertical="center" wrapText="1"/>
      <protection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2" fillId="0" borderId="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0" fillId="0" borderId="0" xfId="56" applyAlignment="1">
      <alignment wrapText="1"/>
      <protection/>
    </xf>
    <xf numFmtId="0" fontId="4" fillId="0" borderId="0" xfId="53" applyFont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0" xfId="56" applyFont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5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5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0" fillId="0" borderId="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 textRotation="90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0" fillId="0" borderId="10" xfId="56" applyBorder="1" applyAlignment="1">
      <alignment horizontal="center" vertical="center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81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/>
    </xf>
    <xf numFmtId="0" fontId="16" fillId="36" borderId="38" xfId="0" applyFont="1" applyFill="1" applyBorder="1" applyAlignment="1">
      <alignment/>
    </xf>
    <xf numFmtId="0" fontId="3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36" borderId="38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49" fontId="5" fillId="36" borderId="14" xfId="0" applyNumberFormat="1" applyFont="1" applyFill="1" applyBorder="1" applyAlignment="1">
      <alignment horizontal="right" vertical="center"/>
    </xf>
    <xf numFmtId="49" fontId="5" fillId="36" borderId="3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5" fillId="36" borderId="14" xfId="0" applyFont="1" applyFill="1" applyBorder="1" applyAlignment="1">
      <alignment horizontal="right" vertical="center" wrapText="1"/>
    </xf>
    <xf numFmtId="0" fontId="5" fillId="36" borderId="32" xfId="0" applyFont="1" applyFill="1" applyBorder="1" applyAlignment="1">
      <alignment horizontal="right" vertical="center" wrapText="1"/>
    </xf>
    <xf numFmtId="0" fontId="5" fillId="36" borderId="62" xfId="0" applyFont="1" applyFill="1" applyBorder="1" applyAlignment="1">
      <alignment horizontal="right" vertical="center" wrapText="1"/>
    </xf>
    <xf numFmtId="0" fontId="5" fillId="36" borderId="32" xfId="0" applyFont="1" applyFill="1" applyBorder="1" applyAlignment="1">
      <alignment horizontal="right"/>
    </xf>
    <xf numFmtId="0" fontId="5" fillId="36" borderId="53" xfId="0" applyFont="1" applyFill="1" applyBorder="1" applyAlignment="1">
      <alignment horizontal="right"/>
    </xf>
    <xf numFmtId="0" fontId="38" fillId="36" borderId="14" xfId="0" applyFont="1" applyFill="1" applyBorder="1" applyAlignment="1">
      <alignment horizontal="right" vertical="center" wrapText="1"/>
    </xf>
    <xf numFmtId="0" fontId="38" fillId="36" borderId="32" xfId="0" applyFont="1" applyFill="1" applyBorder="1" applyAlignment="1">
      <alignment horizontal="right" vertical="center" wrapText="1"/>
    </xf>
    <xf numFmtId="0" fontId="38" fillId="36" borderId="63" xfId="0" applyFont="1" applyFill="1" applyBorder="1" applyAlignment="1">
      <alignment horizontal="right" vertical="center" wrapText="1"/>
    </xf>
    <xf numFmtId="176" fontId="3" fillId="36" borderId="10" xfId="0" applyNumberFormat="1" applyFont="1" applyFill="1" applyBorder="1" applyAlignment="1">
      <alignment horizontal="center" wrapText="1"/>
    </xf>
    <xf numFmtId="176" fontId="16" fillId="36" borderId="10" xfId="0" applyNumberFormat="1" applyFont="1" applyFill="1" applyBorder="1" applyAlignment="1">
      <alignment horizontal="center" wrapText="1"/>
    </xf>
    <xf numFmtId="0" fontId="5" fillId="36" borderId="64" xfId="0" applyFont="1" applyFill="1" applyBorder="1" applyAlignment="1">
      <alignment horizontal="right" vertical="center" wrapText="1"/>
    </xf>
    <xf numFmtId="0" fontId="5" fillId="36" borderId="65" xfId="0" applyFont="1" applyFill="1" applyBorder="1" applyAlignment="1">
      <alignment horizontal="right" vertical="center" wrapText="1"/>
    </xf>
    <xf numFmtId="176" fontId="5" fillId="36" borderId="39" xfId="0" applyNumberFormat="1" applyFont="1" applyFill="1" applyBorder="1" applyAlignment="1">
      <alignment horizontal="right" wrapText="1"/>
    </xf>
    <xf numFmtId="176" fontId="22" fillId="36" borderId="39" xfId="0" applyNumberFormat="1" applyFont="1" applyFill="1" applyBorder="1" applyAlignment="1">
      <alignment horizontal="right" wrapText="1"/>
    </xf>
    <xf numFmtId="176" fontId="5" fillId="36" borderId="10" xfId="0" applyNumberFormat="1" applyFont="1" applyFill="1" applyBorder="1" applyAlignment="1">
      <alignment horizontal="center" wrapText="1"/>
    </xf>
    <xf numFmtId="176" fontId="22" fillId="36" borderId="10" xfId="0" applyNumberFormat="1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right" vertical="center" wrapText="1"/>
    </xf>
    <xf numFmtId="0" fontId="5" fillId="36" borderId="38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center" vertical="center" wrapText="1"/>
    </xf>
    <xf numFmtId="177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36" borderId="53" xfId="0" applyFont="1" applyFill="1" applyBorder="1" applyAlignment="1">
      <alignment horizontal="center" vertical="center" wrapText="1"/>
    </xf>
    <xf numFmtId="177" fontId="4" fillId="36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4" fillId="36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>
      <alignment horizontal="right" vertical="center" wrapText="1"/>
    </xf>
    <xf numFmtId="177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32" xfId="0" applyFont="1" applyFill="1" applyBorder="1" applyAlignment="1">
      <alignment horizontal="center" vertical="center" wrapText="1"/>
    </xf>
    <xf numFmtId="177" fontId="4" fillId="36" borderId="10" xfId="0" applyNumberFormat="1" applyFont="1" applyFill="1" applyBorder="1" applyAlignment="1" applyProtection="1">
      <alignment horizontal="center" vertical="center"/>
      <protection/>
    </xf>
    <xf numFmtId="177" fontId="4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18" xfId="0" applyFont="1" applyFill="1" applyBorder="1" applyAlignment="1">
      <alignment horizontal="center" vertical="center" textRotation="90" wrapText="1"/>
    </xf>
    <xf numFmtId="0" fontId="0" fillId="36" borderId="55" xfId="0" applyFont="1" applyFill="1" applyBorder="1" applyAlignment="1">
      <alignment horizontal="center" vertical="center" textRotation="90" wrapText="1"/>
    </xf>
    <xf numFmtId="49" fontId="4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10" xfId="0" applyNumberFormat="1" applyFont="1" applyFill="1" applyBorder="1" applyAlignment="1" applyProtection="1">
      <alignment horizontal="center" vertical="center" textRotation="90"/>
      <protection/>
    </xf>
    <xf numFmtId="0" fontId="4" fillId="36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36" borderId="12" xfId="0" applyNumberFormat="1" applyFont="1" applyFill="1" applyBorder="1" applyAlignment="1" applyProtection="1">
      <alignment horizontal="center" vertical="center" wrapText="1"/>
      <protection/>
    </xf>
    <xf numFmtId="177" fontId="4" fillId="36" borderId="16" xfId="0" applyNumberFormat="1" applyFont="1" applyFill="1" applyBorder="1" applyAlignment="1" applyProtection="1">
      <alignment horizontal="center" vertical="center" wrapText="1"/>
      <protection/>
    </xf>
    <xf numFmtId="177" fontId="4" fillId="36" borderId="39" xfId="0" applyNumberFormat="1" applyFont="1" applyFill="1" applyBorder="1" applyAlignment="1" applyProtection="1">
      <alignment horizontal="center" vertical="center" wrapText="1"/>
      <protection/>
    </xf>
    <xf numFmtId="0" fontId="0" fillId="36" borderId="39" xfId="0" applyFont="1" applyFill="1" applyBorder="1" applyAlignment="1">
      <alignment horizontal="center" vertical="center" wrapText="1"/>
    </xf>
    <xf numFmtId="0" fontId="0" fillId="36" borderId="57" xfId="0" applyFont="1" applyFill="1" applyBorder="1" applyAlignment="1">
      <alignment horizontal="center" vertical="center" wrapText="1"/>
    </xf>
    <xf numFmtId="177" fontId="4" fillId="36" borderId="19" xfId="0" applyNumberFormat="1" applyFont="1" applyFill="1" applyBorder="1" applyAlignment="1" applyProtection="1">
      <alignment horizontal="center" vertical="center" wrapText="1"/>
      <protection/>
    </xf>
    <xf numFmtId="177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>
      <alignment horizontal="center" vertical="center" wrapText="1"/>
    </xf>
    <xf numFmtId="0" fontId="0" fillId="36" borderId="56" xfId="0" applyFont="1" applyFill="1" applyBorder="1" applyAlignment="1">
      <alignment horizontal="center" vertical="center" wrapText="1"/>
    </xf>
    <xf numFmtId="0" fontId="5" fillId="36" borderId="66" xfId="0" applyFont="1" applyFill="1" applyBorder="1" applyAlignment="1">
      <alignment horizontal="right" vertical="center" wrapText="1"/>
    </xf>
    <xf numFmtId="0" fontId="5" fillId="36" borderId="67" xfId="0" applyFont="1" applyFill="1" applyBorder="1" applyAlignment="1">
      <alignment horizontal="right" vertical="center" wrapText="1"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>
      <alignment/>
    </xf>
    <xf numFmtId="0" fontId="16" fillId="0" borderId="38" xfId="0" applyFont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36" borderId="29" xfId="0" applyFont="1" applyFill="1" applyBorder="1" applyAlignment="1">
      <alignment horizontal="right" vertical="center" wrapText="1"/>
    </xf>
    <xf numFmtId="0" fontId="5" fillId="36" borderId="56" xfId="0" applyFont="1" applyFill="1" applyBorder="1" applyAlignment="1">
      <alignment horizontal="right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177" fontId="19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53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177" fontId="19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36" borderId="18" xfId="0" applyFont="1" applyFill="1" applyBorder="1" applyAlignment="1">
      <alignment horizontal="center" vertical="center" textRotation="90" wrapText="1"/>
    </xf>
    <xf numFmtId="0" fontId="20" fillId="36" borderId="55" xfId="0" applyFont="1" applyFill="1" applyBorder="1" applyAlignment="1">
      <alignment horizontal="center" vertical="center" textRotation="90" wrapText="1"/>
    </xf>
    <xf numFmtId="0" fontId="0" fillId="36" borderId="18" xfId="0" applyFill="1" applyBorder="1" applyAlignment="1">
      <alignment horizontal="center" vertical="center" textRotation="90" wrapText="1"/>
    </xf>
    <xf numFmtId="0" fontId="0" fillId="36" borderId="55" xfId="0" applyFill="1" applyBorder="1" applyAlignment="1">
      <alignment horizontal="center" vertical="center" textRotation="90" wrapText="1"/>
    </xf>
    <xf numFmtId="181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77" fillId="36" borderId="59" xfId="0" applyFont="1" applyFill="1" applyBorder="1" applyAlignment="1">
      <alignment horizontal="center" vertical="center" wrapText="1"/>
    </xf>
    <xf numFmtId="0" fontId="77" fillId="36" borderId="60" xfId="0" applyFont="1" applyFill="1" applyBorder="1" applyAlignment="1">
      <alignment horizontal="center" vertical="center" wrapText="1"/>
    </xf>
    <xf numFmtId="0" fontId="77" fillId="36" borderId="6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0" fillId="36" borderId="38" xfId="0" applyFill="1" applyBorder="1" applyAlignment="1">
      <alignment/>
    </xf>
    <xf numFmtId="0" fontId="0" fillId="36" borderId="0" xfId="0" applyFill="1" applyAlignment="1">
      <alignment/>
    </xf>
    <xf numFmtId="0" fontId="8" fillId="36" borderId="32" xfId="0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 wrapText="1"/>
    </xf>
    <xf numFmtId="176" fontId="16" fillId="0" borderId="32" xfId="0" applyNumberFormat="1" applyFont="1" applyBorder="1" applyAlignment="1">
      <alignment horizontal="center" wrapText="1"/>
    </xf>
    <xf numFmtId="176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right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wrapText="1"/>
    </xf>
    <xf numFmtId="176" fontId="22" fillId="0" borderId="39" xfId="0" applyNumberFormat="1" applyFont="1" applyBorder="1" applyAlignment="1">
      <alignment horizontal="right" wrapText="1"/>
    </xf>
    <xf numFmtId="176" fontId="22" fillId="0" borderId="10" xfId="0" applyNumberFormat="1" applyFont="1" applyBorder="1" applyAlignment="1">
      <alignment horizontal="center" wrapText="1"/>
    </xf>
    <xf numFmtId="176" fontId="5" fillId="0" borderId="14" xfId="0" applyNumberFormat="1" applyFont="1" applyFill="1" applyBorder="1" applyAlignment="1">
      <alignment horizontal="center" wrapText="1"/>
    </xf>
    <xf numFmtId="176" fontId="22" fillId="0" borderId="32" xfId="0" applyNumberFormat="1" applyFont="1" applyBorder="1" applyAlignment="1">
      <alignment horizontal="center" wrapText="1"/>
    </xf>
    <xf numFmtId="176" fontId="22" fillId="0" borderId="53" xfId="0" applyNumberFormat="1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5" fillId="0" borderId="64" xfId="0" applyFont="1" applyFill="1" applyBorder="1" applyAlignment="1">
      <alignment horizontal="right" vertical="center" wrapText="1"/>
    </xf>
    <xf numFmtId="0" fontId="5" fillId="0" borderId="6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right" vertical="center" wrapText="1"/>
    </xf>
    <xf numFmtId="0" fontId="5" fillId="0" borderId="67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177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177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77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77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6" xfId="0" applyNumberFormat="1" applyFont="1" applyFill="1" applyBorder="1" applyAlignment="1" applyProtection="1">
      <alignment horizontal="center" vertical="center" wrapText="1"/>
      <protection/>
    </xf>
    <xf numFmtId="177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view="pageBreakPreview" zoomScale="70" zoomScaleNormal="50" zoomScaleSheetLayoutView="70" zoomScalePageLayoutView="0" workbookViewId="0" topLeftCell="A16">
      <selection activeCell="AO18" sqref="AO18:BB19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1" t="s">
        <v>71</v>
      </c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522" t="s">
        <v>241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2.5">
      <c r="B4" s="522" t="s">
        <v>242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3" t="s">
        <v>23</v>
      </c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5" t="s">
        <v>251</v>
      </c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</row>
    <row r="5" spans="2:54" ht="29.25" customHeight="1">
      <c r="B5" s="522" t="s">
        <v>253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</row>
    <row r="6" spans="2:54" ht="25.5">
      <c r="B6" s="522" t="s">
        <v>254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525" t="s">
        <v>200</v>
      </c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</row>
    <row r="7" spans="2:54" ht="23.25"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527" t="s">
        <v>252</v>
      </c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</row>
    <row r="8" spans="2:54" ht="23.25" customHeight="1">
      <c r="B8" s="541" t="s">
        <v>199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</row>
    <row r="9" spans="2:54" ht="32.25" customHeight="1">
      <c r="B9" s="522" t="s">
        <v>243</v>
      </c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</row>
    <row r="10" spans="2:56" ht="36" customHeight="1"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18" t="s">
        <v>201</v>
      </c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537"/>
      <c r="AZ10" s="537"/>
      <c r="BA10" s="537"/>
      <c r="BB10" s="537"/>
      <c r="BC10" s="537"/>
      <c r="BD10" s="537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529" t="s">
        <v>209</v>
      </c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534" t="s">
        <v>210</v>
      </c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</row>
    <row r="13" spans="15:56" s="142" customFormat="1" ht="31.5" customHeight="1">
      <c r="O13" s="529" t="s">
        <v>211</v>
      </c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136"/>
      <c r="AJ13" s="136"/>
      <c r="AK13" s="136"/>
      <c r="AL13" s="136"/>
      <c r="AM13" s="139"/>
      <c r="AN13" s="139"/>
      <c r="AO13" s="537"/>
      <c r="AP13" s="537"/>
      <c r="AQ13" s="537"/>
      <c r="AR13" s="537"/>
      <c r="AS13" s="537"/>
      <c r="AT13" s="537"/>
      <c r="AU13" s="537"/>
      <c r="AV13" s="537"/>
      <c r="AW13" s="537"/>
      <c r="AX13" s="537"/>
      <c r="AY13" s="537"/>
      <c r="AZ13" s="537"/>
      <c r="BA13" s="537"/>
      <c r="BB13" s="537"/>
      <c r="BC13" s="537"/>
      <c r="BD13" s="537"/>
    </row>
    <row r="14" spans="15:56" s="142" customFormat="1" ht="27" customHeight="1">
      <c r="O14" s="531" t="s">
        <v>212</v>
      </c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</row>
    <row r="15" spans="15:54" s="142" customFormat="1" ht="23.25" customHeight="1">
      <c r="O15" s="532" t="s">
        <v>213</v>
      </c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</row>
    <row r="16" spans="15:54" s="142" customFormat="1" ht="23.25" customHeight="1">
      <c r="O16" s="532" t="s">
        <v>214</v>
      </c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</row>
    <row r="17" spans="15:54" s="142" customFormat="1" ht="20.25" customHeight="1">
      <c r="O17" s="542" t="s">
        <v>297</v>
      </c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</row>
    <row r="18" spans="17:54" s="142" customFormat="1" ht="28.5" customHeight="1">
      <c r="Q18" s="570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66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</row>
    <row r="19" spans="41:54" s="142" customFormat="1" ht="25.5" customHeight="1"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</row>
    <row r="20" spans="2:54" s="142" customFormat="1" ht="21" customHeight="1">
      <c r="B20" s="568" t="s">
        <v>202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8"/>
      <c r="AS20" s="568"/>
      <c r="AT20" s="568"/>
      <c r="AU20" s="568"/>
      <c r="AV20" s="568"/>
      <c r="AW20" s="568"/>
      <c r="AX20" s="568"/>
      <c r="AY20" s="568"/>
      <c r="AZ20" s="568"/>
      <c r="BA20" s="568"/>
      <c r="BB20" s="568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569" t="s">
        <v>19</v>
      </c>
      <c r="C22" s="535" t="s">
        <v>7</v>
      </c>
      <c r="D22" s="535"/>
      <c r="E22" s="535"/>
      <c r="F22" s="535"/>
      <c r="G22" s="535" t="s">
        <v>8</v>
      </c>
      <c r="H22" s="535"/>
      <c r="I22" s="535"/>
      <c r="J22" s="535"/>
      <c r="K22" s="538" t="s">
        <v>9</v>
      </c>
      <c r="L22" s="539"/>
      <c r="M22" s="539"/>
      <c r="N22" s="539"/>
      <c r="O22" s="538" t="s">
        <v>10</v>
      </c>
      <c r="P22" s="539"/>
      <c r="Q22" s="539"/>
      <c r="R22" s="539"/>
      <c r="S22" s="539"/>
      <c r="T22" s="538" t="s">
        <v>11</v>
      </c>
      <c r="U22" s="538"/>
      <c r="V22" s="538"/>
      <c r="W22" s="538"/>
      <c r="X22" s="539"/>
      <c r="Y22" s="538" t="s">
        <v>12</v>
      </c>
      <c r="Z22" s="539"/>
      <c r="AA22" s="539"/>
      <c r="AB22" s="539"/>
      <c r="AC22" s="535" t="s">
        <v>13</v>
      </c>
      <c r="AD22" s="535"/>
      <c r="AE22" s="535"/>
      <c r="AF22" s="535"/>
      <c r="AG22" s="535" t="s">
        <v>14</v>
      </c>
      <c r="AH22" s="535"/>
      <c r="AI22" s="535"/>
      <c r="AJ22" s="535"/>
      <c r="AK22" s="538" t="s">
        <v>15</v>
      </c>
      <c r="AL22" s="538"/>
      <c r="AM22" s="538"/>
      <c r="AN22" s="538"/>
      <c r="AO22" s="539"/>
      <c r="AP22" s="538" t="s">
        <v>16</v>
      </c>
      <c r="AQ22" s="539"/>
      <c r="AR22" s="539"/>
      <c r="AS22" s="539"/>
      <c r="AT22" s="538" t="s">
        <v>17</v>
      </c>
      <c r="AU22" s="538"/>
      <c r="AV22" s="538"/>
      <c r="AW22" s="538"/>
      <c r="AX22" s="539"/>
      <c r="AY22" s="538" t="s">
        <v>18</v>
      </c>
      <c r="AZ22" s="539"/>
      <c r="BA22" s="539"/>
      <c r="BB22" s="539"/>
    </row>
    <row r="23" spans="2:54" s="144" customFormat="1" ht="20.25" customHeight="1">
      <c r="B23" s="569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203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203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203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204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70</v>
      </c>
      <c r="AS26" s="145" t="s">
        <v>70</v>
      </c>
      <c r="AT26" s="183" t="s">
        <v>205</v>
      </c>
      <c r="AU26" s="183" t="s">
        <v>205</v>
      </c>
      <c r="AV26" s="183" t="s">
        <v>205</v>
      </c>
      <c r="AW26" s="183" t="s">
        <v>205</v>
      </c>
      <c r="AX26" s="183" t="s">
        <v>205</v>
      </c>
      <c r="AY26" s="183" t="s">
        <v>205</v>
      </c>
      <c r="AZ26" s="183" t="s">
        <v>205</v>
      </c>
      <c r="BA26" s="183" t="s">
        <v>205</v>
      </c>
      <c r="BB26" s="183" t="s">
        <v>205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206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550" t="s">
        <v>235</v>
      </c>
      <c r="C28" s="550"/>
      <c r="D28" s="550"/>
      <c r="E28" s="550"/>
      <c r="F28" s="550"/>
      <c r="G28" s="550"/>
      <c r="H28" s="550"/>
      <c r="I28" s="550"/>
      <c r="J28" s="550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236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587" t="s">
        <v>19</v>
      </c>
      <c r="C32" s="545"/>
      <c r="D32" s="590" t="s">
        <v>20</v>
      </c>
      <c r="E32" s="545"/>
      <c r="F32" s="545"/>
      <c r="G32" s="545"/>
      <c r="H32" s="591" t="s">
        <v>256</v>
      </c>
      <c r="I32" s="592"/>
      <c r="J32" s="592"/>
      <c r="K32" s="589" t="s">
        <v>255</v>
      </c>
      <c r="L32" s="545"/>
      <c r="M32" s="545"/>
      <c r="N32" s="545"/>
      <c r="O32" s="589" t="s">
        <v>207</v>
      </c>
      <c r="P32" s="545"/>
      <c r="Q32" s="545"/>
      <c r="R32" s="589" t="s">
        <v>72</v>
      </c>
      <c r="S32" s="545"/>
      <c r="T32" s="545"/>
      <c r="U32" s="589" t="s">
        <v>21</v>
      </c>
      <c r="V32" s="545"/>
      <c r="W32" s="545"/>
      <c r="X32" s="589" t="s">
        <v>208</v>
      </c>
      <c r="Y32" s="545"/>
      <c r="Z32" s="545"/>
      <c r="AA32" s="153"/>
      <c r="AB32" s="171"/>
      <c r="AC32" s="552" t="s">
        <v>73</v>
      </c>
      <c r="AD32" s="553"/>
      <c r="AE32" s="553"/>
      <c r="AF32" s="553"/>
      <c r="AG32" s="553"/>
      <c r="AH32" s="554"/>
      <c r="AI32" s="555"/>
      <c r="AJ32" s="563" t="s">
        <v>237</v>
      </c>
      <c r="AK32" s="554"/>
      <c r="AL32" s="554"/>
      <c r="AM32" s="554"/>
      <c r="AN32" s="554"/>
      <c r="AO32" s="555"/>
      <c r="AP32" s="588" t="s">
        <v>250</v>
      </c>
      <c r="AQ32" s="588"/>
      <c r="AR32" s="588"/>
      <c r="AS32" s="588"/>
      <c r="AT32" s="588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545"/>
      <c r="C33" s="545"/>
      <c r="D33" s="545"/>
      <c r="E33" s="545"/>
      <c r="F33" s="545"/>
      <c r="G33" s="545"/>
      <c r="H33" s="592"/>
      <c r="I33" s="592"/>
      <c r="J33" s="592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153"/>
      <c r="AB33" s="171"/>
      <c r="AC33" s="556"/>
      <c r="AD33" s="557"/>
      <c r="AE33" s="557"/>
      <c r="AF33" s="557"/>
      <c r="AG33" s="557"/>
      <c r="AH33" s="558"/>
      <c r="AI33" s="559"/>
      <c r="AJ33" s="564"/>
      <c r="AK33" s="558"/>
      <c r="AL33" s="558"/>
      <c r="AM33" s="565"/>
      <c r="AN33" s="565"/>
      <c r="AO33" s="559"/>
      <c r="AP33" s="588"/>
      <c r="AQ33" s="588"/>
      <c r="AR33" s="588"/>
      <c r="AS33" s="588"/>
      <c r="AT33" s="588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545"/>
      <c r="C34" s="545"/>
      <c r="D34" s="545"/>
      <c r="E34" s="545"/>
      <c r="F34" s="545"/>
      <c r="G34" s="545"/>
      <c r="H34" s="592"/>
      <c r="I34" s="592"/>
      <c r="J34" s="592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153"/>
      <c r="AB34" s="171"/>
      <c r="AC34" s="560"/>
      <c r="AD34" s="561"/>
      <c r="AE34" s="561"/>
      <c r="AF34" s="561"/>
      <c r="AG34" s="561"/>
      <c r="AH34" s="561"/>
      <c r="AI34" s="562"/>
      <c r="AJ34" s="560"/>
      <c r="AK34" s="561"/>
      <c r="AL34" s="561"/>
      <c r="AM34" s="561"/>
      <c r="AN34" s="561"/>
      <c r="AO34" s="562"/>
      <c r="AP34" s="588"/>
      <c r="AQ34" s="588"/>
      <c r="AR34" s="588"/>
      <c r="AS34" s="588"/>
      <c r="AT34" s="588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548">
        <v>1</v>
      </c>
      <c r="C35" s="549"/>
      <c r="D35" s="538">
        <v>36</v>
      </c>
      <c r="E35" s="545"/>
      <c r="F35" s="545"/>
      <c r="G35" s="545"/>
      <c r="H35" s="546">
        <v>2</v>
      </c>
      <c r="I35" s="547"/>
      <c r="J35" s="547"/>
      <c r="K35" s="548">
        <v>2</v>
      </c>
      <c r="L35" s="549"/>
      <c r="M35" s="549"/>
      <c r="N35" s="549"/>
      <c r="O35" s="548"/>
      <c r="P35" s="549"/>
      <c r="Q35" s="549"/>
      <c r="R35" s="586"/>
      <c r="S35" s="548"/>
      <c r="T35" s="548"/>
      <c r="U35" s="546">
        <v>12</v>
      </c>
      <c r="V35" s="572"/>
      <c r="W35" s="572"/>
      <c r="X35" s="546">
        <f>SUM(D35:W35)</f>
        <v>52</v>
      </c>
      <c r="Y35" s="572"/>
      <c r="Z35" s="572"/>
      <c r="AA35" s="154"/>
      <c r="AB35" s="174"/>
      <c r="AC35" s="573" t="s">
        <v>26</v>
      </c>
      <c r="AD35" s="574"/>
      <c r="AE35" s="574"/>
      <c r="AF35" s="574"/>
      <c r="AG35" s="574"/>
      <c r="AH35" s="575"/>
      <c r="AI35" s="576"/>
      <c r="AJ35" s="580" t="s">
        <v>74</v>
      </c>
      <c r="AK35" s="575"/>
      <c r="AL35" s="575"/>
      <c r="AM35" s="575"/>
      <c r="AN35" s="575"/>
      <c r="AO35" s="576"/>
      <c r="AP35" s="584" t="s">
        <v>257</v>
      </c>
      <c r="AQ35" s="584"/>
      <c r="AR35" s="584"/>
      <c r="AS35" s="584"/>
      <c r="AT35" s="584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548">
        <v>2</v>
      </c>
      <c r="C36" s="548"/>
      <c r="D36" s="538">
        <v>36</v>
      </c>
      <c r="E36" s="545"/>
      <c r="F36" s="545"/>
      <c r="G36" s="545"/>
      <c r="H36" s="546">
        <v>2</v>
      </c>
      <c r="I36" s="547"/>
      <c r="J36" s="547"/>
      <c r="K36" s="548">
        <v>2</v>
      </c>
      <c r="L36" s="548"/>
      <c r="M36" s="548"/>
      <c r="N36" s="548"/>
      <c r="O36" s="548"/>
      <c r="P36" s="548"/>
      <c r="Q36" s="548"/>
      <c r="R36" s="586"/>
      <c r="S36" s="586"/>
      <c r="T36" s="586"/>
      <c r="U36" s="546">
        <v>12</v>
      </c>
      <c r="V36" s="546"/>
      <c r="W36" s="546"/>
      <c r="X36" s="546">
        <f>SUM(D36:W36)</f>
        <v>52</v>
      </c>
      <c r="Y36" s="546"/>
      <c r="Z36" s="546"/>
      <c r="AA36" s="154"/>
      <c r="AB36" s="174"/>
      <c r="AC36" s="577"/>
      <c r="AD36" s="578"/>
      <c r="AE36" s="578"/>
      <c r="AF36" s="578"/>
      <c r="AG36" s="578"/>
      <c r="AH36" s="578"/>
      <c r="AI36" s="579"/>
      <c r="AJ36" s="581"/>
      <c r="AK36" s="582"/>
      <c r="AL36" s="582"/>
      <c r="AM36" s="582"/>
      <c r="AN36" s="582"/>
      <c r="AO36" s="583"/>
      <c r="AP36" s="584"/>
      <c r="AQ36" s="584"/>
      <c r="AR36" s="584"/>
      <c r="AS36" s="584"/>
      <c r="AT36" s="584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548">
        <v>3</v>
      </c>
      <c r="C37" s="549"/>
      <c r="D37" s="538">
        <v>23</v>
      </c>
      <c r="E37" s="545"/>
      <c r="F37" s="545"/>
      <c r="G37" s="545"/>
      <c r="H37" s="546">
        <v>3</v>
      </c>
      <c r="I37" s="547"/>
      <c r="J37" s="547"/>
      <c r="K37" s="546">
        <v>3</v>
      </c>
      <c r="L37" s="547"/>
      <c r="M37" s="547"/>
      <c r="N37" s="547"/>
      <c r="O37" s="538">
        <v>11</v>
      </c>
      <c r="P37" s="545"/>
      <c r="Q37" s="545"/>
      <c r="R37" s="546">
        <v>2</v>
      </c>
      <c r="S37" s="547"/>
      <c r="T37" s="547"/>
      <c r="U37" s="585">
        <v>1</v>
      </c>
      <c r="V37" s="572"/>
      <c r="W37" s="572"/>
      <c r="X37" s="585">
        <f>SUM(D37:W37)</f>
        <v>43</v>
      </c>
      <c r="Y37" s="572"/>
      <c r="Z37" s="572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548" t="s">
        <v>38</v>
      </c>
      <c r="C38" s="549"/>
      <c r="D38" s="548">
        <f>SUM(D35:G37)</f>
        <v>95</v>
      </c>
      <c r="E38" s="548"/>
      <c r="F38" s="548"/>
      <c r="G38" s="548"/>
      <c r="H38" s="548">
        <f>SUM(H35:J37)</f>
        <v>7</v>
      </c>
      <c r="I38" s="549"/>
      <c r="J38" s="549"/>
      <c r="K38" s="548">
        <f>SUM(K35:N37)</f>
        <v>7</v>
      </c>
      <c r="L38" s="548"/>
      <c r="M38" s="548"/>
      <c r="N38" s="548"/>
      <c r="O38" s="548">
        <f>SUM(O35:Q37)</f>
        <v>11</v>
      </c>
      <c r="P38" s="548"/>
      <c r="Q38" s="548"/>
      <c r="R38" s="548">
        <f>SUM(R35:T37)</f>
        <v>2</v>
      </c>
      <c r="S38" s="548"/>
      <c r="T38" s="548"/>
      <c r="U38" s="548">
        <f>SUM(U35:W37)</f>
        <v>25</v>
      </c>
      <c r="V38" s="548"/>
      <c r="W38" s="548"/>
      <c r="X38" s="548">
        <f>SUM(X35:Z37)</f>
        <v>147</v>
      </c>
      <c r="Y38" s="548"/>
      <c r="Z38" s="548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AP32:AT34"/>
    <mergeCell ref="O32:Q34"/>
    <mergeCell ref="R32:T34"/>
    <mergeCell ref="U32:W34"/>
    <mergeCell ref="D32:G34"/>
    <mergeCell ref="H32:J34"/>
    <mergeCell ref="K32:N34"/>
    <mergeCell ref="X32:Z34"/>
    <mergeCell ref="B9:P9"/>
    <mergeCell ref="B36:C36"/>
    <mergeCell ref="D36:G36"/>
    <mergeCell ref="H36:J36"/>
    <mergeCell ref="O35:Q35"/>
    <mergeCell ref="B32:C34"/>
    <mergeCell ref="D35:G35"/>
    <mergeCell ref="H35:J35"/>
    <mergeCell ref="K35:N35"/>
    <mergeCell ref="Y22:AB22"/>
    <mergeCell ref="T22:X22"/>
    <mergeCell ref="U37:W37"/>
    <mergeCell ref="X37:Z37"/>
    <mergeCell ref="U36:W36"/>
    <mergeCell ref="R36:T36"/>
    <mergeCell ref="R35:T35"/>
    <mergeCell ref="U35:W35"/>
    <mergeCell ref="B37:C37"/>
    <mergeCell ref="X35:Z35"/>
    <mergeCell ref="B38:C38"/>
    <mergeCell ref="D38:G38"/>
    <mergeCell ref="H38:J38"/>
    <mergeCell ref="K38:N38"/>
    <mergeCell ref="O38:Q38"/>
    <mergeCell ref="R38:T38"/>
    <mergeCell ref="U38:W38"/>
    <mergeCell ref="X38:Z38"/>
    <mergeCell ref="O36:Q36"/>
    <mergeCell ref="AO18:BB19"/>
    <mergeCell ref="B20:BB20"/>
    <mergeCell ref="B22:B23"/>
    <mergeCell ref="C22:F22"/>
    <mergeCell ref="Q18:AN18"/>
    <mergeCell ref="X36:Z36"/>
    <mergeCell ref="AC35:AI36"/>
    <mergeCell ref="AJ35:AO36"/>
    <mergeCell ref="AP35:AT36"/>
    <mergeCell ref="D37:G37"/>
    <mergeCell ref="H37:J37"/>
    <mergeCell ref="K37:N37"/>
    <mergeCell ref="B35:C35"/>
    <mergeCell ref="B28:AV28"/>
    <mergeCell ref="AC32:AI34"/>
    <mergeCell ref="AJ32:AO34"/>
    <mergeCell ref="K36:N36"/>
    <mergeCell ref="O37:Q37"/>
    <mergeCell ref="R37:T37"/>
    <mergeCell ref="AO10:BD10"/>
    <mergeCell ref="AO11:BD11"/>
    <mergeCell ref="AO16:BB16"/>
    <mergeCell ref="G22:J22"/>
    <mergeCell ref="AO13:BD14"/>
    <mergeCell ref="K22:N22"/>
    <mergeCell ref="O22:S22"/>
    <mergeCell ref="AP22:AS22"/>
    <mergeCell ref="AK22:AO22"/>
    <mergeCell ref="AC22:AF22"/>
    <mergeCell ref="AG22:AJ22"/>
    <mergeCell ref="AO4:BB5"/>
    <mergeCell ref="B5:P5"/>
    <mergeCell ref="AO12:BD12"/>
    <mergeCell ref="AY22:BB22"/>
    <mergeCell ref="AT22:AX22"/>
    <mergeCell ref="AO17:BB17"/>
    <mergeCell ref="B8:P8"/>
    <mergeCell ref="AO15:BB15"/>
    <mergeCell ref="O17:AN17"/>
    <mergeCell ref="O13:AH13"/>
    <mergeCell ref="O14:AN14"/>
    <mergeCell ref="O15:AN15"/>
    <mergeCell ref="O16:AN16"/>
    <mergeCell ref="O12:AN12"/>
    <mergeCell ref="O11:AB11"/>
    <mergeCell ref="Q10:AN10"/>
    <mergeCell ref="B2:P2"/>
    <mergeCell ref="Q2:AO2"/>
    <mergeCell ref="B3:P3"/>
    <mergeCell ref="B4:P4"/>
    <mergeCell ref="Q4:AN4"/>
    <mergeCell ref="AO6:BB6"/>
    <mergeCell ref="B6:P6"/>
    <mergeCell ref="B10:P10"/>
    <mergeCell ref="AO7:BB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0"/>
  <sheetViews>
    <sheetView tabSelected="1" view="pageBreakPreview" zoomScale="75" zoomScaleNormal="7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Q192" sqref="Q192"/>
    </sheetView>
  </sheetViews>
  <sheetFormatPr defaultColWidth="9.00390625" defaultRowHeight="12.75"/>
  <cols>
    <col min="1" max="1" width="9.37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customWidth="1"/>
    <col min="8" max="8" width="8.25390625" style="414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customWidth="1"/>
    <col min="14" max="14" width="7.75390625" style="490" customWidth="1"/>
    <col min="15" max="15" width="0.12890625" style="484" customWidth="1"/>
    <col min="16" max="16" width="7.75390625" style="484" customWidth="1"/>
    <col min="17" max="17" width="9.75390625" style="490" customWidth="1"/>
    <col min="18" max="18" width="0.12890625" style="484" customWidth="1"/>
    <col min="19" max="19" width="9.75390625" style="484" customWidth="1"/>
    <col min="20" max="20" width="7.25390625" style="490" customWidth="1"/>
    <col min="21" max="21" width="7.75390625" style="484" customWidth="1"/>
    <col min="22" max="22" width="6.00390625" style="38" customWidth="1"/>
    <col min="23" max="24" width="6.00390625" style="1" hidden="1" customWidth="1"/>
    <col min="25" max="36" width="0" style="2" hidden="1" customWidth="1"/>
    <col min="37" max="16384" width="9.125" style="2" customWidth="1"/>
  </cols>
  <sheetData>
    <row r="1" spans="1:24" s="3" customFormat="1" ht="23.25" customHeight="1">
      <c r="A1" s="655" t="s">
        <v>244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195"/>
      <c r="X1" s="195"/>
    </row>
    <row r="2" spans="1:24" s="90" customFormat="1" ht="18.75" customHeight="1">
      <c r="A2" s="653" t="s">
        <v>3</v>
      </c>
      <c r="B2" s="645" t="s">
        <v>90</v>
      </c>
      <c r="C2" s="660" t="s">
        <v>294</v>
      </c>
      <c r="D2" s="661"/>
      <c r="E2" s="662"/>
      <c r="F2" s="663"/>
      <c r="G2" s="631" t="s">
        <v>91</v>
      </c>
      <c r="H2" s="645" t="s">
        <v>92</v>
      </c>
      <c r="I2" s="645"/>
      <c r="J2" s="645"/>
      <c r="K2" s="645"/>
      <c r="L2" s="645"/>
      <c r="M2" s="645"/>
      <c r="N2" s="636" t="s">
        <v>302</v>
      </c>
      <c r="O2" s="637"/>
      <c r="P2" s="637"/>
      <c r="Q2" s="637"/>
      <c r="R2" s="637"/>
      <c r="S2" s="637"/>
      <c r="T2" s="637"/>
      <c r="U2" s="637"/>
      <c r="V2" s="638"/>
      <c r="W2" s="232"/>
      <c r="X2" s="232"/>
    </row>
    <row r="3" spans="1:24" s="90" customFormat="1" ht="24.75" customHeight="1">
      <c r="A3" s="653"/>
      <c r="B3" s="645"/>
      <c r="C3" s="664"/>
      <c r="D3" s="665"/>
      <c r="E3" s="666"/>
      <c r="F3" s="667"/>
      <c r="G3" s="648"/>
      <c r="H3" s="630" t="s">
        <v>93</v>
      </c>
      <c r="I3" s="647" t="s">
        <v>94</v>
      </c>
      <c r="J3" s="647"/>
      <c r="K3" s="647"/>
      <c r="L3" s="647"/>
      <c r="M3" s="630" t="s">
        <v>95</v>
      </c>
      <c r="N3" s="639"/>
      <c r="O3" s="640"/>
      <c r="P3" s="640"/>
      <c r="Q3" s="640"/>
      <c r="R3" s="640"/>
      <c r="S3" s="640"/>
      <c r="T3" s="640"/>
      <c r="U3" s="640"/>
      <c r="V3" s="641"/>
      <c r="W3" s="232"/>
      <c r="X3" s="232"/>
    </row>
    <row r="4" spans="1:24" s="90" customFormat="1" ht="18" customHeight="1">
      <c r="A4" s="653"/>
      <c r="B4" s="645"/>
      <c r="C4" s="630" t="s">
        <v>96</v>
      </c>
      <c r="D4" s="630" t="s">
        <v>97</v>
      </c>
      <c r="E4" s="628" t="s">
        <v>98</v>
      </c>
      <c r="F4" s="629"/>
      <c r="G4" s="648"/>
      <c r="H4" s="630"/>
      <c r="I4" s="630" t="s">
        <v>99</v>
      </c>
      <c r="J4" s="628" t="s">
        <v>100</v>
      </c>
      <c r="K4" s="646"/>
      <c r="L4" s="629"/>
      <c r="M4" s="630"/>
      <c r="N4" s="647" t="s">
        <v>246</v>
      </c>
      <c r="O4" s="647"/>
      <c r="P4" s="647"/>
      <c r="Q4" s="647" t="s">
        <v>247</v>
      </c>
      <c r="R4" s="647"/>
      <c r="S4" s="647"/>
      <c r="T4" s="658" t="s">
        <v>101</v>
      </c>
      <c r="U4" s="658"/>
      <c r="V4" s="658"/>
      <c r="W4" s="233"/>
      <c r="X4" s="233"/>
    </row>
    <row r="5" spans="1:24" s="90" customFormat="1" ht="18">
      <c r="A5" s="653"/>
      <c r="B5" s="645"/>
      <c r="C5" s="630"/>
      <c r="D5" s="630"/>
      <c r="E5" s="648" t="s">
        <v>102</v>
      </c>
      <c r="F5" s="648" t="s">
        <v>103</v>
      </c>
      <c r="G5" s="648"/>
      <c r="H5" s="630"/>
      <c r="I5" s="630"/>
      <c r="J5" s="648" t="s">
        <v>104</v>
      </c>
      <c r="K5" s="651" t="s">
        <v>105</v>
      </c>
      <c r="L5" s="652" t="s">
        <v>106</v>
      </c>
      <c r="M5" s="630"/>
      <c r="N5" s="656"/>
      <c r="O5" s="656"/>
      <c r="P5" s="656"/>
      <c r="Q5" s="656"/>
      <c r="R5" s="656"/>
      <c r="S5" s="656"/>
      <c r="T5" s="656"/>
      <c r="U5" s="656"/>
      <c r="V5" s="657"/>
      <c r="W5" s="234"/>
      <c r="X5" s="234"/>
    </row>
    <row r="6" spans="1:24" s="90" customFormat="1" ht="19.5" customHeight="1">
      <c r="A6" s="653"/>
      <c r="B6" s="645"/>
      <c r="C6" s="630"/>
      <c r="D6" s="630"/>
      <c r="E6" s="649"/>
      <c r="F6" s="649"/>
      <c r="G6" s="648"/>
      <c r="H6" s="630"/>
      <c r="I6" s="630"/>
      <c r="J6" s="649"/>
      <c r="K6" s="649"/>
      <c r="L6" s="649"/>
      <c r="M6" s="630"/>
      <c r="N6" s="314">
        <v>1</v>
      </c>
      <c r="O6" s="314"/>
      <c r="P6" s="315">
        <v>2</v>
      </c>
      <c r="Q6" s="314">
        <v>3</v>
      </c>
      <c r="R6" s="314"/>
      <c r="S6" s="316">
        <v>4</v>
      </c>
      <c r="T6" s="314">
        <v>5</v>
      </c>
      <c r="U6" s="314" t="s">
        <v>248</v>
      </c>
      <c r="V6" s="110" t="s">
        <v>249</v>
      </c>
      <c r="W6" s="235"/>
      <c r="X6" s="235"/>
    </row>
    <row r="7" spans="1:24" s="90" customFormat="1" ht="42" customHeight="1" thickBot="1">
      <c r="A7" s="654"/>
      <c r="B7" s="659"/>
      <c r="C7" s="631"/>
      <c r="D7" s="631"/>
      <c r="E7" s="650"/>
      <c r="F7" s="650"/>
      <c r="G7" s="648"/>
      <c r="H7" s="631"/>
      <c r="I7" s="631"/>
      <c r="J7" s="650"/>
      <c r="K7" s="650"/>
      <c r="L7" s="650"/>
      <c r="M7" s="631"/>
      <c r="N7" s="317"/>
      <c r="O7" s="317"/>
      <c r="P7" s="317"/>
      <c r="Q7" s="317"/>
      <c r="R7" s="317"/>
      <c r="S7" s="317"/>
      <c r="T7" s="317"/>
      <c r="U7" s="317"/>
      <c r="V7" s="91"/>
      <c r="W7" s="235"/>
      <c r="X7" s="235"/>
    </row>
    <row r="8" spans="1:24" s="90" customFormat="1" ht="15.75">
      <c r="A8" s="318">
        <v>1</v>
      </c>
      <c r="B8" s="319" t="s">
        <v>107</v>
      </c>
      <c r="C8" s="320">
        <v>3</v>
      </c>
      <c r="D8" s="320">
        <v>4</v>
      </c>
      <c r="E8" s="320">
        <v>5</v>
      </c>
      <c r="F8" s="320">
        <v>6</v>
      </c>
      <c r="G8" s="320">
        <v>7</v>
      </c>
      <c r="H8" s="320">
        <v>8</v>
      </c>
      <c r="I8" s="320">
        <v>9</v>
      </c>
      <c r="J8" s="320">
        <v>10</v>
      </c>
      <c r="K8" s="320">
        <v>11</v>
      </c>
      <c r="L8" s="322">
        <v>12</v>
      </c>
      <c r="M8" s="320">
        <v>13</v>
      </c>
      <c r="N8" s="320">
        <v>20</v>
      </c>
      <c r="O8" s="320"/>
      <c r="P8" s="320">
        <v>21</v>
      </c>
      <c r="Q8" s="320">
        <v>22</v>
      </c>
      <c r="R8" s="320"/>
      <c r="S8" s="320">
        <v>23</v>
      </c>
      <c r="T8" s="320">
        <v>24</v>
      </c>
      <c r="U8" s="320">
        <v>25</v>
      </c>
      <c r="V8" s="94">
        <v>26</v>
      </c>
      <c r="W8" s="233"/>
      <c r="X8" s="233"/>
    </row>
    <row r="9" spans="1:24" s="90" customFormat="1" ht="15.75">
      <c r="A9" s="642" t="s">
        <v>198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3"/>
      <c r="W9" s="196"/>
      <c r="X9" s="196"/>
    </row>
    <row r="10" spans="1:24" s="90" customFormat="1" ht="15.75">
      <c r="A10" s="634" t="s">
        <v>108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5"/>
      <c r="W10" s="236"/>
      <c r="X10" s="236"/>
    </row>
    <row r="11" spans="1:30" ht="30" customHeight="1">
      <c r="A11" s="323" t="s">
        <v>111</v>
      </c>
      <c r="B11" s="324" t="s">
        <v>219</v>
      </c>
      <c r="C11" s="325"/>
      <c r="D11" s="325"/>
      <c r="E11" s="325"/>
      <c r="F11" s="326"/>
      <c r="G11" s="326">
        <f>G12+G13</f>
        <v>6.5</v>
      </c>
      <c r="H11" s="327">
        <f>G11*30</f>
        <v>195</v>
      </c>
      <c r="I11" s="326"/>
      <c r="J11" s="326"/>
      <c r="K11" s="326"/>
      <c r="L11" s="326"/>
      <c r="M11" s="328"/>
      <c r="N11" s="329"/>
      <c r="O11" s="330"/>
      <c r="P11" s="328"/>
      <c r="Q11" s="329"/>
      <c r="R11" s="330"/>
      <c r="S11" s="328"/>
      <c r="T11" s="331"/>
      <c r="U11" s="328"/>
      <c r="V11" s="55"/>
      <c r="W11" s="104"/>
      <c r="X11" s="104"/>
      <c r="AC11" s="2" t="s">
        <v>246</v>
      </c>
      <c r="AD11" s="307">
        <f>G19</f>
        <v>1.5</v>
      </c>
    </row>
    <row r="12" spans="1:30" ht="15.75" customHeight="1">
      <c r="A12" s="323"/>
      <c r="B12" s="324" t="s">
        <v>29</v>
      </c>
      <c r="C12" s="325"/>
      <c r="D12" s="325"/>
      <c r="E12" s="325"/>
      <c r="F12" s="326"/>
      <c r="G12" s="326">
        <v>5</v>
      </c>
      <c r="H12" s="332">
        <f>G12*30</f>
        <v>150</v>
      </c>
      <c r="I12" s="326"/>
      <c r="J12" s="326"/>
      <c r="K12" s="326"/>
      <c r="L12" s="326"/>
      <c r="M12" s="328"/>
      <c r="N12" s="329"/>
      <c r="O12" s="330"/>
      <c r="P12" s="328"/>
      <c r="Q12" s="329"/>
      <c r="R12" s="330"/>
      <c r="S12" s="328"/>
      <c r="T12" s="331"/>
      <c r="U12" s="328"/>
      <c r="V12" s="55"/>
      <c r="W12" s="104"/>
      <c r="X12" s="104"/>
      <c r="AC12" s="2" t="s">
        <v>247</v>
      </c>
      <c r="AD12" s="2">
        <v>0</v>
      </c>
    </row>
    <row r="13" spans="1:30" ht="15.75" customHeight="1">
      <c r="A13" s="323"/>
      <c r="B13" s="324" t="s">
        <v>30</v>
      </c>
      <c r="C13" s="333"/>
      <c r="D13" s="325" t="s">
        <v>248</v>
      </c>
      <c r="E13" s="325"/>
      <c r="F13" s="326"/>
      <c r="G13" s="326">
        <v>1.5</v>
      </c>
      <c r="H13" s="332">
        <f>G13*30</f>
        <v>45</v>
      </c>
      <c r="I13" s="326" t="s">
        <v>221</v>
      </c>
      <c r="J13" s="326"/>
      <c r="K13" s="326"/>
      <c r="L13" s="326" t="s">
        <v>221</v>
      </c>
      <c r="M13" s="328">
        <v>41</v>
      </c>
      <c r="N13" s="329"/>
      <c r="O13" s="330"/>
      <c r="P13" s="328"/>
      <c r="Q13" s="329"/>
      <c r="R13" s="330"/>
      <c r="S13" s="328"/>
      <c r="T13" s="331"/>
      <c r="U13" s="334" t="s">
        <v>221</v>
      </c>
      <c r="V13" s="55"/>
      <c r="W13" s="104"/>
      <c r="X13" s="104"/>
      <c r="AB13" s="2">
        <v>3</v>
      </c>
      <c r="AC13" s="2" t="s">
        <v>101</v>
      </c>
      <c r="AD13" s="2">
        <f>G13</f>
        <v>1.5</v>
      </c>
    </row>
    <row r="14" spans="1:24" ht="20.25" customHeight="1">
      <c r="A14" s="335" t="s">
        <v>112</v>
      </c>
      <c r="B14" s="336" t="s">
        <v>83</v>
      </c>
      <c r="C14" s="333" t="s">
        <v>82</v>
      </c>
      <c r="D14" s="333"/>
      <c r="E14" s="333"/>
      <c r="F14" s="337"/>
      <c r="G14" s="337">
        <v>4.5</v>
      </c>
      <c r="H14" s="337">
        <f>G14*30</f>
        <v>135</v>
      </c>
      <c r="I14" s="337"/>
      <c r="J14" s="337"/>
      <c r="K14" s="337"/>
      <c r="L14" s="337"/>
      <c r="M14" s="339"/>
      <c r="N14" s="340"/>
      <c r="O14" s="341"/>
      <c r="P14" s="339"/>
      <c r="Q14" s="340"/>
      <c r="R14" s="341"/>
      <c r="S14" s="339"/>
      <c r="T14" s="342"/>
      <c r="U14" s="339"/>
      <c r="V14" s="26"/>
      <c r="W14" s="104"/>
      <c r="X14" s="104"/>
    </row>
    <row r="15" spans="1:24" ht="22.5" customHeight="1">
      <c r="A15" s="335" t="s">
        <v>113</v>
      </c>
      <c r="B15" s="336" t="s">
        <v>84</v>
      </c>
      <c r="C15" s="333"/>
      <c r="D15" s="333" t="s">
        <v>85</v>
      </c>
      <c r="E15" s="333"/>
      <c r="F15" s="337"/>
      <c r="G15" s="337">
        <v>3</v>
      </c>
      <c r="H15" s="337">
        <v>90</v>
      </c>
      <c r="I15" s="337"/>
      <c r="J15" s="337"/>
      <c r="K15" s="337"/>
      <c r="L15" s="337"/>
      <c r="M15" s="339"/>
      <c r="N15" s="340"/>
      <c r="O15" s="341"/>
      <c r="P15" s="339"/>
      <c r="Q15" s="340"/>
      <c r="R15" s="341"/>
      <c r="S15" s="339"/>
      <c r="T15" s="342"/>
      <c r="U15" s="339"/>
      <c r="V15" s="26"/>
      <c r="W15" s="104"/>
      <c r="X15" s="104"/>
    </row>
    <row r="16" spans="1:24" s="7" customFormat="1" ht="36" customHeight="1">
      <c r="A16" s="335" t="s">
        <v>114</v>
      </c>
      <c r="B16" s="336" t="s">
        <v>86</v>
      </c>
      <c r="C16" s="333" t="s">
        <v>82</v>
      </c>
      <c r="D16" s="504"/>
      <c r="E16" s="504"/>
      <c r="F16" s="337"/>
      <c r="G16" s="337">
        <v>4</v>
      </c>
      <c r="H16" s="337">
        <v>120</v>
      </c>
      <c r="I16" s="337"/>
      <c r="J16" s="337"/>
      <c r="K16" s="337"/>
      <c r="L16" s="337"/>
      <c r="M16" s="339"/>
      <c r="N16" s="342"/>
      <c r="O16" s="341"/>
      <c r="P16" s="339"/>
      <c r="Q16" s="340"/>
      <c r="R16" s="341"/>
      <c r="S16" s="339"/>
      <c r="T16" s="342"/>
      <c r="U16" s="339"/>
      <c r="V16" s="26"/>
      <c r="W16" s="104"/>
      <c r="X16" s="104"/>
    </row>
    <row r="17" spans="1:24" ht="15.75" customHeight="1">
      <c r="A17" s="335" t="s">
        <v>115</v>
      </c>
      <c r="B17" s="345" t="s">
        <v>87</v>
      </c>
      <c r="C17" s="337"/>
      <c r="D17" s="337"/>
      <c r="E17" s="337"/>
      <c r="F17" s="337"/>
      <c r="G17" s="505">
        <f>G18+G19</f>
        <v>4.5</v>
      </c>
      <c r="H17" s="337">
        <f>G17*30</f>
        <v>135</v>
      </c>
      <c r="I17" s="337"/>
      <c r="J17" s="337"/>
      <c r="K17" s="337"/>
      <c r="L17" s="337"/>
      <c r="M17" s="339"/>
      <c r="N17" s="340"/>
      <c r="O17" s="341"/>
      <c r="P17" s="339"/>
      <c r="Q17" s="340"/>
      <c r="R17" s="341"/>
      <c r="S17" s="339"/>
      <c r="T17" s="342"/>
      <c r="U17" s="339"/>
      <c r="V17" s="26"/>
      <c r="W17" s="104"/>
      <c r="X17" s="104"/>
    </row>
    <row r="18" spans="1:24" ht="19.5" customHeight="1">
      <c r="A18" s="326"/>
      <c r="B18" s="347" t="s">
        <v>29</v>
      </c>
      <c r="C18" s="337"/>
      <c r="D18" s="337"/>
      <c r="E18" s="337"/>
      <c r="F18" s="337"/>
      <c r="G18" s="505">
        <v>3</v>
      </c>
      <c r="H18" s="337">
        <f>G18*30</f>
        <v>90</v>
      </c>
      <c r="I18" s="337"/>
      <c r="J18" s="337"/>
      <c r="K18" s="337"/>
      <c r="L18" s="337"/>
      <c r="M18" s="339"/>
      <c r="N18" s="340"/>
      <c r="O18" s="341"/>
      <c r="P18" s="339"/>
      <c r="Q18" s="340"/>
      <c r="R18" s="341"/>
      <c r="S18" s="339"/>
      <c r="T18" s="342"/>
      <c r="U18" s="339"/>
      <c r="V18" s="26"/>
      <c r="W18" s="104"/>
      <c r="X18" s="104"/>
    </row>
    <row r="19" spans="1:28" ht="21.75" customHeight="1">
      <c r="A19" s="348" t="s">
        <v>116</v>
      </c>
      <c r="B19" s="349" t="s">
        <v>30</v>
      </c>
      <c r="C19" s="350">
        <v>1</v>
      </c>
      <c r="D19" s="350"/>
      <c r="E19" s="350"/>
      <c r="F19" s="350"/>
      <c r="G19" s="506">
        <v>1.5</v>
      </c>
      <c r="H19" s="350">
        <f>G19*30</f>
        <v>45</v>
      </c>
      <c r="I19" s="337">
        <v>4</v>
      </c>
      <c r="J19" s="350" t="s">
        <v>220</v>
      </c>
      <c r="K19" s="350"/>
      <c r="L19" s="350"/>
      <c r="M19" s="352">
        <f>H19-I19</f>
        <v>41</v>
      </c>
      <c r="N19" s="353" t="s">
        <v>220</v>
      </c>
      <c r="O19" s="354"/>
      <c r="P19" s="352"/>
      <c r="Q19" s="353"/>
      <c r="R19" s="354"/>
      <c r="S19" s="352"/>
      <c r="T19" s="355"/>
      <c r="U19" s="352"/>
      <c r="V19" s="65"/>
      <c r="W19" s="104"/>
      <c r="X19" s="104"/>
      <c r="AB19" s="2">
        <v>1</v>
      </c>
    </row>
    <row r="20" spans="1:24" ht="21.75" customHeight="1" hidden="1">
      <c r="A20" s="306"/>
      <c r="B20" s="347"/>
      <c r="C20" s="337"/>
      <c r="D20" s="337"/>
      <c r="E20" s="337"/>
      <c r="F20" s="337"/>
      <c r="G20" s="507"/>
      <c r="H20" s="350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4"/>
      <c r="W20" s="104"/>
      <c r="X20" s="104"/>
    </row>
    <row r="21" spans="1:24" ht="21.75" customHeight="1">
      <c r="A21" s="306" t="s">
        <v>258</v>
      </c>
      <c r="B21" s="347" t="s">
        <v>261</v>
      </c>
      <c r="C21" s="337"/>
      <c r="D21" s="337" t="s">
        <v>85</v>
      </c>
      <c r="E21" s="337"/>
      <c r="F21" s="337"/>
      <c r="G21" s="507">
        <v>3</v>
      </c>
      <c r="H21" s="350">
        <f>G21*30</f>
        <v>90</v>
      </c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4"/>
      <c r="W21" s="104"/>
      <c r="X21" s="104"/>
    </row>
    <row r="22" spans="1:24" ht="21.75" customHeight="1" hidden="1">
      <c r="A22" s="306"/>
      <c r="B22" s="347"/>
      <c r="C22" s="337"/>
      <c r="D22" s="337"/>
      <c r="E22" s="337"/>
      <c r="F22" s="337"/>
      <c r="G22" s="50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4"/>
      <c r="W22" s="104"/>
      <c r="X22" s="104"/>
    </row>
    <row r="23" spans="1:24" ht="15.75" customHeight="1">
      <c r="A23" s="679" t="s">
        <v>4</v>
      </c>
      <c r="B23" s="680"/>
      <c r="C23" s="357"/>
      <c r="D23" s="357"/>
      <c r="E23" s="357"/>
      <c r="F23" s="357"/>
      <c r="G23" s="358">
        <f>G11+G14+G15+G16+G17+G20+G21</f>
        <v>25.5</v>
      </c>
      <c r="H23" s="358">
        <f>H11+H14+H15+H16+H17+H20+H21</f>
        <v>765</v>
      </c>
      <c r="I23" s="337"/>
      <c r="J23" s="359"/>
      <c r="K23" s="359"/>
      <c r="L23" s="359"/>
      <c r="M23" s="360"/>
      <c r="N23" s="361"/>
      <c r="O23" s="362"/>
      <c r="P23" s="360"/>
      <c r="Q23" s="361"/>
      <c r="R23" s="362"/>
      <c r="S23" s="360"/>
      <c r="T23" s="363"/>
      <c r="U23" s="364"/>
      <c r="V23" s="248"/>
      <c r="W23" s="104"/>
      <c r="X23" s="104"/>
    </row>
    <row r="24" spans="1:24" ht="25.5" customHeight="1">
      <c r="A24" s="644" t="s">
        <v>63</v>
      </c>
      <c r="B24" s="644"/>
      <c r="C24" s="365"/>
      <c r="D24" s="365"/>
      <c r="E24" s="365"/>
      <c r="F24" s="365"/>
      <c r="G24" s="366">
        <f>G12+G14+G15+G16+G18+G20+G21</f>
        <v>22.5</v>
      </c>
      <c r="H24" s="366">
        <f>H12+H14+H15+H16+H18+H20+H21</f>
        <v>675</v>
      </c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4"/>
      <c r="W24" s="104"/>
      <c r="X24" s="104"/>
    </row>
    <row r="25" spans="1:24" ht="32.25" customHeight="1">
      <c r="A25" s="644" t="s">
        <v>64</v>
      </c>
      <c r="B25" s="644"/>
      <c r="C25" s="365"/>
      <c r="D25" s="365"/>
      <c r="E25" s="365"/>
      <c r="F25" s="365"/>
      <c r="G25" s="366">
        <f>G13+G19</f>
        <v>3</v>
      </c>
      <c r="H25" s="366">
        <f>H13+H19</f>
        <v>90</v>
      </c>
      <c r="I25" s="365">
        <v>8</v>
      </c>
      <c r="J25" s="365">
        <v>4</v>
      </c>
      <c r="K25" s="365"/>
      <c r="L25" s="365">
        <v>4</v>
      </c>
      <c r="M25" s="365">
        <v>82</v>
      </c>
      <c r="N25" s="365" t="s">
        <v>220</v>
      </c>
      <c r="O25" s="365"/>
      <c r="P25" s="365"/>
      <c r="Q25" s="365"/>
      <c r="R25" s="365"/>
      <c r="S25" s="365"/>
      <c r="T25" s="365"/>
      <c r="U25" s="365" t="s">
        <v>220</v>
      </c>
      <c r="V25" s="202"/>
      <c r="W25" s="104"/>
      <c r="X25" s="104"/>
    </row>
    <row r="26" spans="1:24" s="90" customFormat="1" ht="33" customHeight="1">
      <c r="A26" s="670" t="s">
        <v>69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1"/>
      <c r="W26" s="236"/>
      <c r="X26" s="236"/>
    </row>
    <row r="27" spans="1:30" ht="15.75" customHeight="1">
      <c r="A27" s="367" t="s">
        <v>117</v>
      </c>
      <c r="B27" s="345" t="s">
        <v>43</v>
      </c>
      <c r="C27" s="368"/>
      <c r="D27" s="368"/>
      <c r="E27" s="368"/>
      <c r="F27" s="368"/>
      <c r="G27" s="326">
        <v>7</v>
      </c>
      <c r="H27" s="332">
        <f>30*G27</f>
        <v>210</v>
      </c>
      <c r="I27" s="337"/>
      <c r="J27" s="370"/>
      <c r="K27" s="371"/>
      <c r="L27" s="371"/>
      <c r="M27" s="339"/>
      <c r="N27" s="372"/>
      <c r="O27" s="373"/>
      <c r="P27" s="374"/>
      <c r="Q27" s="372"/>
      <c r="R27" s="373"/>
      <c r="S27" s="374"/>
      <c r="T27" s="375"/>
      <c r="U27" s="374"/>
      <c r="V27" s="31"/>
      <c r="W27" s="237"/>
      <c r="X27" s="237"/>
      <c r="AC27" s="2" t="s">
        <v>246</v>
      </c>
      <c r="AD27" s="2">
        <f>SUMIF(AB$27:AB$58,1,G$27:G$58)</f>
        <v>26.5</v>
      </c>
    </row>
    <row r="28" spans="1:30" ht="15.75" customHeight="1">
      <c r="A28" s="340"/>
      <c r="B28" s="347" t="s">
        <v>29</v>
      </c>
      <c r="C28" s="368"/>
      <c r="D28" s="368"/>
      <c r="E28" s="368"/>
      <c r="F28" s="368"/>
      <c r="G28" s="326">
        <v>3</v>
      </c>
      <c r="H28" s="332">
        <f>30*G28</f>
        <v>90</v>
      </c>
      <c r="I28" s="337"/>
      <c r="J28" s="370"/>
      <c r="K28" s="371"/>
      <c r="L28" s="371"/>
      <c r="M28" s="339"/>
      <c r="N28" s="372"/>
      <c r="O28" s="373"/>
      <c r="P28" s="374"/>
      <c r="Q28" s="372"/>
      <c r="R28" s="373"/>
      <c r="S28" s="374"/>
      <c r="T28" s="375"/>
      <c r="U28" s="374"/>
      <c r="V28" s="31"/>
      <c r="W28" s="237"/>
      <c r="X28" s="237"/>
      <c r="AC28" s="2" t="s">
        <v>247</v>
      </c>
      <c r="AD28" s="2">
        <f>SUMIF(AB$27:AB$58,2,G$27:G$58)</f>
        <v>9</v>
      </c>
    </row>
    <row r="29" spans="1:30" ht="15.75" customHeight="1">
      <c r="A29" s="340" t="s">
        <v>118</v>
      </c>
      <c r="B29" s="347" t="s">
        <v>30</v>
      </c>
      <c r="C29" s="371"/>
      <c r="D29" s="371">
        <v>1</v>
      </c>
      <c r="E29" s="371"/>
      <c r="F29" s="368"/>
      <c r="G29" s="326">
        <v>4</v>
      </c>
      <c r="H29" s="332">
        <f>30*G29</f>
        <v>120</v>
      </c>
      <c r="I29" s="376">
        <f>SUM(J29:L29)</f>
        <v>4</v>
      </c>
      <c r="J29" s="370">
        <v>4</v>
      </c>
      <c r="K29" s="371"/>
      <c r="L29" s="371"/>
      <c r="M29" s="339">
        <f>H29-I29</f>
        <v>116</v>
      </c>
      <c r="N29" s="372">
        <v>4</v>
      </c>
      <c r="O29" s="373"/>
      <c r="P29" s="374"/>
      <c r="Q29" s="372"/>
      <c r="R29" s="373"/>
      <c r="S29" s="374"/>
      <c r="T29" s="375"/>
      <c r="U29" s="374"/>
      <c r="V29" s="31"/>
      <c r="W29" s="237"/>
      <c r="X29" s="237"/>
      <c r="AB29" s="2">
        <v>1</v>
      </c>
      <c r="AC29" s="2" t="s">
        <v>101</v>
      </c>
      <c r="AD29" s="2">
        <f>SUMIF(AB$27:AB$58,3,G$27:G$58)</f>
        <v>0</v>
      </c>
    </row>
    <row r="30" spans="1:24" s="231" customFormat="1" ht="15.75" customHeight="1" hidden="1">
      <c r="A30" s="377" t="s">
        <v>119</v>
      </c>
      <c r="B30" s="378" t="s">
        <v>50</v>
      </c>
      <c r="C30" s="371"/>
      <c r="D30" s="368"/>
      <c r="E30" s="368"/>
      <c r="F30" s="368"/>
      <c r="G30" s="337">
        <v>3</v>
      </c>
      <c r="H30" s="332">
        <v>90</v>
      </c>
      <c r="I30" s="337"/>
      <c r="J30" s="371"/>
      <c r="K30" s="371"/>
      <c r="L30" s="371"/>
      <c r="M30" s="339"/>
      <c r="N30" s="372"/>
      <c r="O30" s="373"/>
      <c r="P30" s="374"/>
      <c r="Q30" s="372"/>
      <c r="R30" s="373"/>
      <c r="S30" s="374"/>
      <c r="T30" s="375"/>
      <c r="U30" s="374"/>
      <c r="V30" s="264"/>
      <c r="W30" s="265"/>
      <c r="X30" s="265"/>
    </row>
    <row r="31" spans="1:24" s="231" customFormat="1" ht="15.75" customHeight="1" hidden="1">
      <c r="A31" s="353"/>
      <c r="B31" s="347" t="s">
        <v>29</v>
      </c>
      <c r="C31" s="381"/>
      <c r="D31" s="382"/>
      <c r="E31" s="382"/>
      <c r="F31" s="382"/>
      <c r="G31" s="337"/>
      <c r="H31" s="415"/>
      <c r="I31" s="337"/>
      <c r="J31" s="371"/>
      <c r="K31" s="371"/>
      <c r="L31" s="371"/>
      <c r="M31" s="339"/>
      <c r="N31" s="372"/>
      <c r="O31" s="373"/>
      <c r="P31" s="374"/>
      <c r="Q31" s="372"/>
      <c r="R31" s="373"/>
      <c r="S31" s="374"/>
      <c r="T31" s="375"/>
      <c r="U31" s="374"/>
      <c r="V31" s="264"/>
      <c r="W31" s="265"/>
      <c r="X31" s="265"/>
    </row>
    <row r="32" spans="1:30" ht="15.75" customHeight="1">
      <c r="A32" s="377" t="s">
        <v>119</v>
      </c>
      <c r="B32" s="378" t="s">
        <v>262</v>
      </c>
      <c r="C32" s="381"/>
      <c r="D32" s="381">
        <v>3</v>
      </c>
      <c r="E32" s="381"/>
      <c r="F32" s="382"/>
      <c r="G32" s="350">
        <v>3</v>
      </c>
      <c r="H32" s="370">
        <v>90</v>
      </c>
      <c r="I32" s="376">
        <f>SUM(J32:L32)</f>
        <v>4</v>
      </c>
      <c r="J32" s="370">
        <v>4</v>
      </c>
      <c r="K32" s="371"/>
      <c r="L32" s="371">
        <v>0</v>
      </c>
      <c r="M32" s="339">
        <f>H32-I32</f>
        <v>86</v>
      </c>
      <c r="N32" s="386"/>
      <c r="O32" s="387"/>
      <c r="P32" s="388"/>
      <c r="Q32" s="372">
        <v>4</v>
      </c>
      <c r="R32" s="373"/>
      <c r="S32" s="374"/>
      <c r="T32" s="375"/>
      <c r="U32" s="374"/>
      <c r="V32" s="31"/>
      <c r="W32" s="237"/>
      <c r="X32" s="237"/>
      <c r="AB32" s="2">
        <v>2</v>
      </c>
      <c r="AD32" s="2">
        <f>SUM(AD27:AD31)</f>
        <v>35.5</v>
      </c>
    </row>
    <row r="33" spans="1:24" ht="15.75" customHeight="1">
      <c r="A33" s="377" t="s">
        <v>120</v>
      </c>
      <c r="B33" s="345" t="s">
        <v>31</v>
      </c>
      <c r="C33" s="368"/>
      <c r="D33" s="368"/>
      <c r="E33" s="368"/>
      <c r="F33" s="368"/>
      <c r="G33" s="337">
        <v>5.5</v>
      </c>
      <c r="H33" s="332">
        <f aca="true" t="shared" si="0" ref="H33:H38">30*G33</f>
        <v>165</v>
      </c>
      <c r="I33" s="337"/>
      <c r="J33" s="370"/>
      <c r="K33" s="371"/>
      <c r="L33" s="371"/>
      <c r="M33" s="339"/>
      <c r="N33" s="372"/>
      <c r="O33" s="373"/>
      <c r="P33" s="374"/>
      <c r="Q33" s="372"/>
      <c r="R33" s="373"/>
      <c r="S33" s="374"/>
      <c r="T33" s="375"/>
      <c r="U33" s="374"/>
      <c r="V33" s="31"/>
      <c r="W33" s="237"/>
      <c r="X33" s="237"/>
    </row>
    <row r="34" spans="1:24" ht="15.75" customHeight="1">
      <c r="A34" s="353"/>
      <c r="B34" s="347" t="s">
        <v>29</v>
      </c>
      <c r="C34" s="368"/>
      <c r="D34" s="368"/>
      <c r="E34" s="368"/>
      <c r="F34" s="368"/>
      <c r="G34" s="337">
        <v>1.5</v>
      </c>
      <c r="H34" s="332">
        <f t="shared" si="0"/>
        <v>45</v>
      </c>
      <c r="I34" s="337"/>
      <c r="J34" s="370"/>
      <c r="K34" s="371"/>
      <c r="L34" s="371"/>
      <c r="M34" s="339"/>
      <c r="N34" s="372"/>
      <c r="O34" s="373"/>
      <c r="P34" s="374"/>
      <c r="Q34" s="372"/>
      <c r="R34" s="373"/>
      <c r="S34" s="374"/>
      <c r="T34" s="375"/>
      <c r="U34" s="374"/>
      <c r="V34" s="31"/>
      <c r="W34" s="237"/>
      <c r="X34" s="237"/>
    </row>
    <row r="35" spans="1:28" ht="15.75" customHeight="1">
      <c r="A35" s="353" t="s">
        <v>121</v>
      </c>
      <c r="B35" s="347" t="s">
        <v>30</v>
      </c>
      <c r="C35" s="371"/>
      <c r="D35" s="371">
        <v>1</v>
      </c>
      <c r="E35" s="371"/>
      <c r="F35" s="368"/>
      <c r="G35" s="337">
        <v>4</v>
      </c>
      <c r="H35" s="332">
        <f t="shared" si="0"/>
        <v>120</v>
      </c>
      <c r="I35" s="376">
        <f>SUM(J35:L35)</f>
        <v>4</v>
      </c>
      <c r="J35" s="370">
        <v>4</v>
      </c>
      <c r="K35" s="371"/>
      <c r="L35" s="371"/>
      <c r="M35" s="339">
        <f>H35-I35</f>
        <v>116</v>
      </c>
      <c r="N35" s="372">
        <v>4</v>
      </c>
      <c r="O35" s="373"/>
      <c r="P35" s="374"/>
      <c r="Q35" s="372"/>
      <c r="R35" s="373"/>
      <c r="S35" s="374"/>
      <c r="T35" s="375"/>
      <c r="U35" s="374"/>
      <c r="V35" s="31"/>
      <c r="W35" s="237"/>
      <c r="X35" s="237"/>
      <c r="AB35" s="2">
        <v>1</v>
      </c>
    </row>
    <row r="36" spans="1:24" ht="15.75" customHeight="1">
      <c r="A36" s="377" t="s">
        <v>122</v>
      </c>
      <c r="B36" s="345" t="s">
        <v>44</v>
      </c>
      <c r="C36" s="371"/>
      <c r="D36" s="368"/>
      <c r="E36" s="368"/>
      <c r="F36" s="368"/>
      <c r="G36" s="337">
        <v>3.5</v>
      </c>
      <c r="H36" s="332">
        <f t="shared" si="0"/>
        <v>105</v>
      </c>
      <c r="I36" s="376"/>
      <c r="J36" s="370"/>
      <c r="K36" s="371"/>
      <c r="L36" s="371"/>
      <c r="M36" s="339"/>
      <c r="N36" s="372"/>
      <c r="O36" s="373"/>
      <c r="P36" s="374"/>
      <c r="Q36" s="372"/>
      <c r="R36" s="373"/>
      <c r="S36" s="374"/>
      <c r="T36" s="375"/>
      <c r="U36" s="374"/>
      <c r="V36" s="31"/>
      <c r="W36" s="237"/>
      <c r="X36" s="237"/>
    </row>
    <row r="37" spans="1:24" ht="15.75" customHeight="1">
      <c r="A37" s="340"/>
      <c r="B37" s="347" t="s">
        <v>29</v>
      </c>
      <c r="C37" s="371"/>
      <c r="D37" s="368"/>
      <c r="E37" s="368"/>
      <c r="F37" s="368"/>
      <c r="G37" s="326">
        <v>1.5</v>
      </c>
      <c r="H37" s="332">
        <f t="shared" si="0"/>
        <v>45</v>
      </c>
      <c r="I37" s="376"/>
      <c r="J37" s="370"/>
      <c r="K37" s="371"/>
      <c r="L37" s="371"/>
      <c r="M37" s="339"/>
      <c r="N37" s="372"/>
      <c r="O37" s="373"/>
      <c r="P37" s="374"/>
      <c r="Q37" s="372"/>
      <c r="R37" s="373"/>
      <c r="S37" s="374"/>
      <c r="T37" s="375"/>
      <c r="U37" s="374"/>
      <c r="V37" s="31"/>
      <c r="W37" s="237"/>
      <c r="X37" s="237"/>
    </row>
    <row r="38" spans="1:28" ht="15.75" customHeight="1">
      <c r="A38" s="389" t="s">
        <v>123</v>
      </c>
      <c r="B38" s="347" t="s">
        <v>30</v>
      </c>
      <c r="C38" s="371">
        <v>2</v>
      </c>
      <c r="D38" s="368"/>
      <c r="E38" s="368"/>
      <c r="F38" s="368"/>
      <c r="G38" s="326">
        <v>2</v>
      </c>
      <c r="H38" s="332">
        <f t="shared" si="0"/>
        <v>60</v>
      </c>
      <c r="I38" s="376">
        <f>SUM(J38:L38)</f>
        <v>4</v>
      </c>
      <c r="J38" s="370">
        <v>4</v>
      </c>
      <c r="K38" s="371"/>
      <c r="L38" s="371">
        <v>0</v>
      </c>
      <c r="M38" s="339">
        <f>H38-I38</f>
        <v>56</v>
      </c>
      <c r="N38" s="372"/>
      <c r="O38" s="373"/>
      <c r="P38" s="374">
        <v>4</v>
      </c>
      <c r="Q38" s="372"/>
      <c r="R38" s="373"/>
      <c r="S38" s="374"/>
      <c r="T38" s="375"/>
      <c r="U38" s="374"/>
      <c r="V38" s="31"/>
      <c r="W38" s="237"/>
      <c r="X38" s="237"/>
      <c r="AB38" s="2">
        <v>2</v>
      </c>
    </row>
    <row r="39" spans="1:24" ht="15.75" customHeight="1">
      <c r="A39" s="377" t="s">
        <v>124</v>
      </c>
      <c r="B39" s="345" t="s">
        <v>45</v>
      </c>
      <c r="C39" s="371"/>
      <c r="D39" s="368"/>
      <c r="E39" s="368"/>
      <c r="F39" s="368"/>
      <c r="G39" s="326">
        <v>3.5</v>
      </c>
      <c r="H39" s="332">
        <f>SUM(H40:H41)</f>
        <v>105</v>
      </c>
      <c r="I39" s="376"/>
      <c r="J39" s="370"/>
      <c r="K39" s="371"/>
      <c r="L39" s="371"/>
      <c r="M39" s="339"/>
      <c r="N39" s="372"/>
      <c r="O39" s="373"/>
      <c r="P39" s="374"/>
      <c r="Q39" s="372"/>
      <c r="R39" s="373"/>
      <c r="S39" s="374"/>
      <c r="T39" s="375"/>
      <c r="U39" s="374"/>
      <c r="V39" s="31"/>
      <c r="W39" s="237"/>
      <c r="X39" s="237"/>
    </row>
    <row r="40" spans="1:24" ht="15.75" customHeight="1">
      <c r="A40" s="340"/>
      <c r="B40" s="347" t="s">
        <v>29</v>
      </c>
      <c r="C40" s="371"/>
      <c r="D40" s="368"/>
      <c r="E40" s="368"/>
      <c r="F40" s="368"/>
      <c r="G40" s="326">
        <v>1.5</v>
      </c>
      <c r="H40" s="332">
        <f>30*G40</f>
        <v>45</v>
      </c>
      <c r="I40" s="376"/>
      <c r="J40" s="370"/>
      <c r="K40" s="371"/>
      <c r="L40" s="371"/>
      <c r="M40" s="339"/>
      <c r="N40" s="372"/>
      <c r="O40" s="373"/>
      <c r="P40" s="374"/>
      <c r="Q40" s="372"/>
      <c r="R40" s="373"/>
      <c r="S40" s="374"/>
      <c r="T40" s="375"/>
      <c r="U40" s="374"/>
      <c r="V40" s="31"/>
      <c r="W40" s="237"/>
      <c r="X40" s="237"/>
    </row>
    <row r="41" spans="1:28" ht="15.75" customHeight="1">
      <c r="A41" s="377" t="s">
        <v>125</v>
      </c>
      <c r="B41" s="347" t="s">
        <v>30</v>
      </c>
      <c r="C41" s="371"/>
      <c r="D41" s="371">
        <v>2</v>
      </c>
      <c r="E41" s="371"/>
      <c r="F41" s="368"/>
      <c r="G41" s="326">
        <v>2</v>
      </c>
      <c r="H41" s="332">
        <f>30*G41</f>
        <v>60</v>
      </c>
      <c r="I41" s="376">
        <f>SUM(J41:L41)</f>
        <v>4</v>
      </c>
      <c r="J41" s="370">
        <v>4</v>
      </c>
      <c r="K41" s="371"/>
      <c r="L41" s="371"/>
      <c r="M41" s="339">
        <f>H41-I41</f>
        <v>56</v>
      </c>
      <c r="N41" s="372"/>
      <c r="O41" s="373"/>
      <c r="P41" s="374">
        <v>4</v>
      </c>
      <c r="Q41" s="372"/>
      <c r="R41" s="373"/>
      <c r="S41" s="374"/>
      <c r="T41" s="375"/>
      <c r="U41" s="374"/>
      <c r="V41" s="31"/>
      <c r="W41" s="237"/>
      <c r="X41" s="237"/>
      <c r="AB41" s="2">
        <v>2</v>
      </c>
    </row>
    <row r="42" spans="1:24" ht="15.75" customHeight="1">
      <c r="A42" s="377" t="s">
        <v>126</v>
      </c>
      <c r="B42" s="345" t="s">
        <v>46</v>
      </c>
      <c r="C42" s="371"/>
      <c r="D42" s="368"/>
      <c r="E42" s="368"/>
      <c r="F42" s="368"/>
      <c r="G42" s="326">
        <v>10</v>
      </c>
      <c r="H42" s="332">
        <f>30*G42</f>
        <v>300</v>
      </c>
      <c r="I42" s="376"/>
      <c r="J42" s="370"/>
      <c r="K42" s="371"/>
      <c r="L42" s="371"/>
      <c r="M42" s="339"/>
      <c r="N42" s="372"/>
      <c r="O42" s="373"/>
      <c r="P42" s="374"/>
      <c r="Q42" s="372"/>
      <c r="R42" s="373"/>
      <c r="S42" s="374"/>
      <c r="T42" s="375"/>
      <c r="U42" s="374"/>
      <c r="V42" s="31"/>
      <c r="W42" s="237"/>
      <c r="X42" s="237"/>
    </row>
    <row r="43" spans="1:24" ht="15.75" customHeight="1">
      <c r="A43" s="377"/>
      <c r="B43" s="347" t="s">
        <v>29</v>
      </c>
      <c r="C43" s="371"/>
      <c r="D43" s="368"/>
      <c r="E43" s="368"/>
      <c r="F43" s="368"/>
      <c r="G43" s="326">
        <v>4</v>
      </c>
      <c r="H43" s="332">
        <f>30*G43</f>
        <v>120</v>
      </c>
      <c r="I43" s="376"/>
      <c r="J43" s="370"/>
      <c r="K43" s="371"/>
      <c r="L43" s="371"/>
      <c r="M43" s="339"/>
      <c r="N43" s="372"/>
      <c r="O43" s="373"/>
      <c r="P43" s="374"/>
      <c r="Q43" s="372"/>
      <c r="R43" s="373"/>
      <c r="S43" s="374"/>
      <c r="T43" s="375"/>
      <c r="U43" s="374"/>
      <c r="V43" s="31"/>
      <c r="W43" s="237"/>
      <c r="X43" s="237"/>
    </row>
    <row r="44" spans="1:28" ht="15.75" customHeight="1">
      <c r="A44" s="377" t="s">
        <v>127</v>
      </c>
      <c r="B44" s="347" t="s">
        <v>30</v>
      </c>
      <c r="C44" s="371">
        <v>1</v>
      </c>
      <c r="D44" s="371"/>
      <c r="E44" s="371"/>
      <c r="F44" s="368"/>
      <c r="G44" s="326">
        <v>6</v>
      </c>
      <c r="H44" s="332">
        <f>30*G44</f>
        <v>180</v>
      </c>
      <c r="I44" s="376">
        <f>SUM(J44:L44)</f>
        <v>8</v>
      </c>
      <c r="J44" s="370">
        <v>8</v>
      </c>
      <c r="K44" s="371"/>
      <c r="L44" s="371"/>
      <c r="M44" s="339">
        <f>H44-I44</f>
        <v>172</v>
      </c>
      <c r="N44" s="367" t="s">
        <v>222</v>
      </c>
      <c r="O44" s="391"/>
      <c r="P44" s="374"/>
      <c r="Q44" s="372"/>
      <c r="R44" s="373"/>
      <c r="S44" s="374"/>
      <c r="T44" s="375"/>
      <c r="U44" s="374"/>
      <c r="V44" s="31"/>
      <c r="W44" s="237"/>
      <c r="X44" s="237"/>
      <c r="AB44" s="2">
        <v>1</v>
      </c>
    </row>
    <row r="45" spans="1:24" ht="15.75" customHeight="1">
      <c r="A45" s="377" t="s">
        <v>128</v>
      </c>
      <c r="B45" s="345" t="s">
        <v>49</v>
      </c>
      <c r="C45" s="371"/>
      <c r="D45" s="368"/>
      <c r="E45" s="368"/>
      <c r="F45" s="368"/>
      <c r="G45" s="326">
        <v>3</v>
      </c>
      <c r="H45" s="332">
        <f>G45*30</f>
        <v>90</v>
      </c>
      <c r="I45" s="376"/>
      <c r="J45" s="370"/>
      <c r="K45" s="371"/>
      <c r="L45" s="370"/>
      <c r="M45" s="339"/>
      <c r="N45" s="372"/>
      <c r="O45" s="373"/>
      <c r="P45" s="374"/>
      <c r="Q45" s="372"/>
      <c r="R45" s="373"/>
      <c r="S45" s="374"/>
      <c r="T45" s="375"/>
      <c r="U45" s="374"/>
      <c r="V45" s="31"/>
      <c r="W45" s="237"/>
      <c r="X45" s="237"/>
    </row>
    <row r="46" spans="1:24" ht="15.75" customHeight="1">
      <c r="A46" s="377"/>
      <c r="B46" s="347" t="s">
        <v>29</v>
      </c>
      <c r="C46" s="381"/>
      <c r="D46" s="382"/>
      <c r="E46" s="382"/>
      <c r="F46" s="382"/>
      <c r="G46" s="326">
        <v>1</v>
      </c>
      <c r="H46" s="332">
        <f>G46*30</f>
        <v>30</v>
      </c>
      <c r="I46" s="376"/>
      <c r="J46" s="370"/>
      <c r="K46" s="371"/>
      <c r="L46" s="370"/>
      <c r="M46" s="339"/>
      <c r="N46" s="372"/>
      <c r="O46" s="373"/>
      <c r="P46" s="374"/>
      <c r="Q46" s="372"/>
      <c r="R46" s="373"/>
      <c r="S46" s="374"/>
      <c r="T46" s="375"/>
      <c r="U46" s="374"/>
      <c r="V46" s="31"/>
      <c r="W46" s="237"/>
      <c r="X46" s="237"/>
    </row>
    <row r="47" spans="1:28" ht="15.75" customHeight="1">
      <c r="A47" s="377" t="s">
        <v>129</v>
      </c>
      <c r="B47" s="347" t="s">
        <v>30</v>
      </c>
      <c r="C47" s="371">
        <v>3</v>
      </c>
      <c r="D47" s="368"/>
      <c r="E47" s="368"/>
      <c r="F47" s="368"/>
      <c r="G47" s="326">
        <v>2</v>
      </c>
      <c r="H47" s="332">
        <f>G47*30</f>
        <v>60</v>
      </c>
      <c r="I47" s="376">
        <f>SUM(J47:L47)</f>
        <v>4</v>
      </c>
      <c r="J47" s="370">
        <v>4</v>
      </c>
      <c r="K47" s="371"/>
      <c r="L47" s="371"/>
      <c r="M47" s="339">
        <f>H47-I47</f>
        <v>56</v>
      </c>
      <c r="N47" s="372"/>
      <c r="O47" s="373"/>
      <c r="P47" s="374"/>
      <c r="Q47" s="372">
        <v>4</v>
      </c>
      <c r="R47" s="373"/>
      <c r="S47" s="374"/>
      <c r="T47" s="375"/>
      <c r="U47" s="374"/>
      <c r="V47" s="31"/>
      <c r="W47" s="237"/>
      <c r="X47" s="237"/>
      <c r="AB47" s="2">
        <v>2</v>
      </c>
    </row>
    <row r="48" spans="1:24" s="231" customFormat="1" ht="15.75" customHeight="1" hidden="1">
      <c r="A48" s="377" t="s">
        <v>130</v>
      </c>
      <c r="B48" s="345" t="s">
        <v>47</v>
      </c>
      <c r="C48" s="371"/>
      <c r="D48" s="368"/>
      <c r="E48" s="368"/>
      <c r="F48" s="368"/>
      <c r="G48" s="326">
        <v>3</v>
      </c>
      <c r="H48" s="332">
        <v>90</v>
      </c>
      <c r="I48" s="376"/>
      <c r="J48" s="370"/>
      <c r="K48" s="371"/>
      <c r="L48" s="371"/>
      <c r="M48" s="339"/>
      <c r="N48" s="372"/>
      <c r="O48" s="373"/>
      <c r="P48" s="374"/>
      <c r="Q48" s="372"/>
      <c r="R48" s="373"/>
      <c r="S48" s="374"/>
      <c r="T48" s="375"/>
      <c r="U48" s="374"/>
      <c r="V48" s="264"/>
      <c r="W48" s="265"/>
      <c r="X48" s="265"/>
    </row>
    <row r="49" spans="1:24" s="231" customFormat="1" ht="15.75" customHeight="1" hidden="1">
      <c r="A49" s="353"/>
      <c r="B49" s="347" t="s">
        <v>29</v>
      </c>
      <c r="C49" s="371"/>
      <c r="D49" s="368"/>
      <c r="E49" s="368"/>
      <c r="F49" s="368"/>
      <c r="G49" s="326"/>
      <c r="H49" s="415"/>
      <c r="I49" s="376"/>
      <c r="J49" s="370"/>
      <c r="K49" s="371"/>
      <c r="L49" s="371"/>
      <c r="M49" s="339"/>
      <c r="N49" s="372"/>
      <c r="O49" s="373"/>
      <c r="P49" s="374"/>
      <c r="Q49" s="372"/>
      <c r="R49" s="373"/>
      <c r="S49" s="374"/>
      <c r="T49" s="375"/>
      <c r="U49" s="374"/>
      <c r="V49" s="264"/>
      <c r="W49" s="265"/>
      <c r="X49" s="265"/>
    </row>
    <row r="50" spans="1:28" ht="15.75" customHeight="1">
      <c r="A50" s="377" t="s">
        <v>130</v>
      </c>
      <c r="B50" s="345" t="s">
        <v>265</v>
      </c>
      <c r="C50" s="371"/>
      <c r="D50" s="371">
        <v>2</v>
      </c>
      <c r="E50" s="371"/>
      <c r="F50" s="368"/>
      <c r="G50" s="326">
        <v>3</v>
      </c>
      <c r="H50" s="370">
        <f>G50*30</f>
        <v>90</v>
      </c>
      <c r="I50" s="376">
        <f>SUM(J50:L50)</f>
        <v>8</v>
      </c>
      <c r="J50" s="370">
        <v>8</v>
      </c>
      <c r="K50" s="371"/>
      <c r="L50" s="371"/>
      <c r="M50" s="339">
        <f>H50-I50</f>
        <v>82</v>
      </c>
      <c r="N50" s="372"/>
      <c r="O50" s="372"/>
      <c r="P50" s="367" t="s">
        <v>222</v>
      </c>
      <c r="Q50" s="372"/>
      <c r="R50" s="373"/>
      <c r="S50" s="374"/>
      <c r="T50" s="375"/>
      <c r="U50" s="374"/>
      <c r="V50" s="31"/>
      <c r="W50" s="237"/>
      <c r="X50" s="237"/>
      <c r="AB50" s="2">
        <v>1</v>
      </c>
    </row>
    <row r="51" spans="1:24" ht="15.75" customHeight="1">
      <c r="A51" s="377" t="s">
        <v>131</v>
      </c>
      <c r="B51" s="345" t="s">
        <v>32</v>
      </c>
      <c r="C51" s="371"/>
      <c r="D51" s="368"/>
      <c r="E51" s="368"/>
      <c r="F51" s="368"/>
      <c r="G51" s="326">
        <v>12</v>
      </c>
      <c r="H51" s="370">
        <f aca="true" t="shared" si="1" ref="H51:H58">G51*30</f>
        <v>360</v>
      </c>
      <c r="I51" s="337"/>
      <c r="J51" s="371"/>
      <c r="K51" s="371"/>
      <c r="L51" s="371"/>
      <c r="M51" s="339"/>
      <c r="N51" s="372"/>
      <c r="O51" s="373"/>
      <c r="P51" s="374"/>
      <c r="Q51" s="372"/>
      <c r="R51" s="373"/>
      <c r="S51" s="374"/>
      <c r="T51" s="375"/>
      <c r="U51" s="374"/>
      <c r="V51" s="31"/>
      <c r="W51" s="237"/>
      <c r="X51" s="237"/>
    </row>
    <row r="52" spans="1:24" ht="15.75" customHeight="1">
      <c r="A52" s="353"/>
      <c r="B52" s="347" t="s">
        <v>29</v>
      </c>
      <c r="C52" s="381"/>
      <c r="D52" s="382"/>
      <c r="E52" s="382"/>
      <c r="F52" s="382"/>
      <c r="G52" s="326">
        <v>5</v>
      </c>
      <c r="H52" s="370">
        <f t="shared" si="1"/>
        <v>150</v>
      </c>
      <c r="I52" s="337"/>
      <c r="J52" s="371"/>
      <c r="K52" s="371"/>
      <c r="L52" s="371"/>
      <c r="M52" s="339"/>
      <c r="N52" s="372"/>
      <c r="O52" s="373"/>
      <c r="P52" s="374"/>
      <c r="Q52" s="372"/>
      <c r="R52" s="373"/>
      <c r="S52" s="374"/>
      <c r="T52" s="375"/>
      <c r="U52" s="374"/>
      <c r="V52" s="31"/>
      <c r="W52" s="237"/>
      <c r="X52" s="237"/>
    </row>
    <row r="53" spans="1:24" ht="15.75" customHeight="1">
      <c r="A53" s="377" t="s">
        <v>132</v>
      </c>
      <c r="B53" s="347" t="s">
        <v>30</v>
      </c>
      <c r="C53" s="371"/>
      <c r="D53" s="368"/>
      <c r="E53" s="368"/>
      <c r="F53" s="368"/>
      <c r="G53" s="326">
        <v>7</v>
      </c>
      <c r="H53" s="370">
        <f t="shared" si="1"/>
        <v>210</v>
      </c>
      <c r="I53" s="376"/>
      <c r="J53" s="370"/>
      <c r="K53" s="368"/>
      <c r="L53" s="370"/>
      <c r="M53" s="339"/>
      <c r="N53" s="367"/>
      <c r="O53" s="391"/>
      <c r="P53" s="374"/>
      <c r="Q53" s="372"/>
      <c r="R53" s="373"/>
      <c r="S53" s="374"/>
      <c r="T53" s="375"/>
      <c r="U53" s="374"/>
      <c r="V53" s="31"/>
      <c r="W53" s="237"/>
      <c r="X53" s="237"/>
    </row>
    <row r="54" spans="1:28" ht="15.75" customHeight="1">
      <c r="A54" s="377" t="s">
        <v>132</v>
      </c>
      <c r="B54" s="347" t="s">
        <v>30</v>
      </c>
      <c r="C54" s="371"/>
      <c r="D54" s="371">
        <v>1</v>
      </c>
      <c r="E54" s="368"/>
      <c r="F54" s="368"/>
      <c r="G54" s="326">
        <v>3.5</v>
      </c>
      <c r="H54" s="370">
        <f t="shared" si="1"/>
        <v>105</v>
      </c>
      <c r="I54" s="376">
        <v>16</v>
      </c>
      <c r="J54" s="370">
        <v>8</v>
      </c>
      <c r="K54" s="368" t="s">
        <v>81</v>
      </c>
      <c r="L54" s="370" t="s">
        <v>224</v>
      </c>
      <c r="M54" s="339">
        <f>H54-I54</f>
        <v>89</v>
      </c>
      <c r="N54" s="367" t="s">
        <v>263</v>
      </c>
      <c r="O54" s="391"/>
      <c r="P54" s="374"/>
      <c r="Q54" s="372"/>
      <c r="R54" s="373"/>
      <c r="S54" s="374"/>
      <c r="T54" s="375"/>
      <c r="U54" s="374"/>
      <c r="V54" s="31"/>
      <c r="W54" s="237"/>
      <c r="X54" s="237"/>
      <c r="AB54" s="2">
        <v>1</v>
      </c>
    </row>
    <row r="55" spans="1:28" ht="15.75" customHeight="1">
      <c r="A55" s="377" t="s">
        <v>132</v>
      </c>
      <c r="B55" s="347" t="s">
        <v>30</v>
      </c>
      <c r="C55" s="371">
        <v>2</v>
      </c>
      <c r="D55" s="368"/>
      <c r="E55" s="368"/>
      <c r="F55" s="368"/>
      <c r="G55" s="326">
        <v>3.5</v>
      </c>
      <c r="H55" s="370">
        <f t="shared" si="1"/>
        <v>105</v>
      </c>
      <c r="I55" s="376">
        <v>16</v>
      </c>
      <c r="J55" s="370">
        <v>8</v>
      </c>
      <c r="K55" s="368" t="s">
        <v>81</v>
      </c>
      <c r="L55" s="370" t="s">
        <v>224</v>
      </c>
      <c r="M55" s="339">
        <f>H55-I55</f>
        <v>89</v>
      </c>
      <c r="N55" s="367"/>
      <c r="O55" s="391"/>
      <c r="P55" s="367" t="s">
        <v>263</v>
      </c>
      <c r="Q55" s="372"/>
      <c r="R55" s="373"/>
      <c r="S55" s="374"/>
      <c r="T55" s="375"/>
      <c r="U55" s="374"/>
      <c r="V55" s="31"/>
      <c r="W55" s="237"/>
      <c r="X55" s="237"/>
      <c r="AB55" s="2">
        <v>1</v>
      </c>
    </row>
    <row r="56" spans="1:25" ht="15.75" customHeight="1">
      <c r="A56" s="377" t="s">
        <v>133</v>
      </c>
      <c r="B56" s="345" t="s">
        <v>48</v>
      </c>
      <c r="C56" s="371"/>
      <c r="D56" s="368"/>
      <c r="E56" s="368"/>
      <c r="F56" s="368"/>
      <c r="G56" s="326">
        <v>3</v>
      </c>
      <c r="H56" s="370">
        <f t="shared" si="1"/>
        <v>90</v>
      </c>
      <c r="I56" s="337"/>
      <c r="J56" s="371"/>
      <c r="K56" s="371"/>
      <c r="L56" s="371"/>
      <c r="M56" s="339"/>
      <c r="N56" s="372"/>
      <c r="O56" s="373"/>
      <c r="P56" s="374"/>
      <c r="Q56" s="372"/>
      <c r="R56" s="373"/>
      <c r="S56" s="374"/>
      <c r="T56" s="375"/>
      <c r="U56" s="374"/>
      <c r="V56" s="31"/>
      <c r="W56" s="237"/>
      <c r="X56" s="237">
        <v>30</v>
      </c>
      <c r="Y56" s="2">
        <v>2</v>
      </c>
    </row>
    <row r="57" spans="1:25" ht="15.75" customHeight="1">
      <c r="A57" s="353"/>
      <c r="B57" s="347" t="s">
        <v>29</v>
      </c>
      <c r="C57" s="371"/>
      <c r="D57" s="368"/>
      <c r="E57" s="368"/>
      <c r="F57" s="368"/>
      <c r="G57" s="326">
        <v>0.5</v>
      </c>
      <c r="H57" s="370">
        <f t="shared" si="1"/>
        <v>15</v>
      </c>
      <c r="I57" s="337"/>
      <c r="J57" s="371"/>
      <c r="K57" s="371"/>
      <c r="L57" s="371"/>
      <c r="M57" s="339"/>
      <c r="N57" s="372"/>
      <c r="O57" s="373"/>
      <c r="P57" s="374"/>
      <c r="Q57" s="372"/>
      <c r="R57" s="373"/>
      <c r="S57" s="374"/>
      <c r="T57" s="375"/>
      <c r="U57" s="374"/>
      <c r="V57" s="31"/>
      <c r="W57" s="237"/>
      <c r="X57" s="237">
        <v>34</v>
      </c>
      <c r="Y57" s="2">
        <v>2</v>
      </c>
    </row>
    <row r="58" spans="1:28" ht="15.75" customHeight="1" thickBot="1">
      <c r="A58" s="377" t="s">
        <v>134</v>
      </c>
      <c r="B58" s="347" t="s">
        <v>30</v>
      </c>
      <c r="C58" s="371"/>
      <c r="D58" s="371">
        <v>2</v>
      </c>
      <c r="E58" s="371"/>
      <c r="F58" s="368"/>
      <c r="G58" s="326">
        <v>2.5</v>
      </c>
      <c r="H58" s="370">
        <f t="shared" si="1"/>
        <v>75</v>
      </c>
      <c r="I58" s="376">
        <f>SUM(J58:L58)</f>
        <v>4</v>
      </c>
      <c r="J58" s="371">
        <v>4</v>
      </c>
      <c r="K58" s="371"/>
      <c r="L58" s="371"/>
      <c r="M58" s="339">
        <f>H58-I58</f>
        <v>71</v>
      </c>
      <c r="N58" s="372"/>
      <c r="O58" s="373"/>
      <c r="P58" s="374">
        <v>4</v>
      </c>
      <c r="Q58" s="372"/>
      <c r="R58" s="373"/>
      <c r="S58" s="374"/>
      <c r="T58" s="375"/>
      <c r="U58" s="374"/>
      <c r="V58" s="31"/>
      <c r="W58" s="237"/>
      <c r="X58" s="237"/>
      <c r="Y58" s="2">
        <v>8</v>
      </c>
      <c r="AB58" s="2">
        <v>1</v>
      </c>
    </row>
    <row r="59" spans="1:24" ht="18" customHeight="1">
      <c r="A59" s="668" t="s">
        <v>4</v>
      </c>
      <c r="B59" s="669"/>
      <c r="C59" s="393"/>
      <c r="D59" s="393"/>
      <c r="E59" s="393"/>
      <c r="F59" s="393"/>
      <c r="G59" s="394">
        <f>SUM(G27,G32,G33,G36,G39,G42,G45,G50,G51,G56)</f>
        <v>53.5</v>
      </c>
      <c r="H59" s="394">
        <f>SUM(H27,H30,H33,H36,H39,H42,H45,H48,H51,H56)</f>
        <v>1605</v>
      </c>
      <c r="I59" s="394"/>
      <c r="J59" s="394"/>
      <c r="K59" s="394"/>
      <c r="L59" s="394"/>
      <c r="M59" s="394"/>
      <c r="N59" s="395"/>
      <c r="O59" s="395"/>
      <c r="P59" s="395"/>
      <c r="Q59" s="395"/>
      <c r="R59" s="396"/>
      <c r="S59" s="397"/>
      <c r="T59" s="398"/>
      <c r="U59" s="399"/>
      <c r="V59" s="214"/>
      <c r="W59" s="200">
        <f>G59*30</f>
        <v>1605</v>
      </c>
      <c r="X59" s="200"/>
    </row>
    <row r="60" spans="1:24" ht="18" customHeight="1" thickBot="1">
      <c r="A60" s="644" t="s">
        <v>63</v>
      </c>
      <c r="B60" s="644"/>
      <c r="C60" s="400"/>
      <c r="D60" s="400"/>
      <c r="E60" s="400"/>
      <c r="F60" s="400"/>
      <c r="G60" s="401">
        <f>G28+G31+G34+G37+G40+G43+G46+G49+G52+G57</f>
        <v>18</v>
      </c>
      <c r="H60" s="402">
        <f>G60*30</f>
        <v>540</v>
      </c>
      <c r="I60" s="402"/>
      <c r="J60" s="402"/>
      <c r="K60" s="402"/>
      <c r="L60" s="402"/>
      <c r="M60" s="402"/>
      <c r="N60" s="403"/>
      <c r="O60" s="365"/>
      <c r="P60" s="403"/>
      <c r="Q60" s="365"/>
      <c r="R60" s="365"/>
      <c r="S60" s="365"/>
      <c r="T60" s="365"/>
      <c r="U60" s="365"/>
      <c r="V60" s="202"/>
      <c r="W60" s="200">
        <f>G60*30</f>
        <v>540</v>
      </c>
      <c r="X60" s="200"/>
    </row>
    <row r="61" spans="1:24" ht="18" customHeight="1">
      <c r="A61" s="644" t="s">
        <v>64</v>
      </c>
      <c r="B61" s="644"/>
      <c r="C61" s="400"/>
      <c r="D61" s="400"/>
      <c r="E61" s="400"/>
      <c r="F61" s="400"/>
      <c r="G61" s="401">
        <f>G29+G32+G35+G38+G41+G44+G47+G50+G53+G58</f>
        <v>35.5</v>
      </c>
      <c r="H61" s="402">
        <f>G61*30</f>
        <v>1065</v>
      </c>
      <c r="I61" s="402">
        <f>SUM(I27:I58)</f>
        <v>76</v>
      </c>
      <c r="J61" s="402">
        <f>SUM(J27:J58)</f>
        <v>60</v>
      </c>
      <c r="K61" s="402">
        <v>12</v>
      </c>
      <c r="L61" s="402">
        <v>4</v>
      </c>
      <c r="M61" s="402">
        <f>SUM(M27:M58)</f>
        <v>989</v>
      </c>
      <c r="N61" s="508" t="s">
        <v>264</v>
      </c>
      <c r="O61" s="396"/>
      <c r="P61" s="508" t="s">
        <v>266</v>
      </c>
      <c r="Q61" s="398">
        <v>8</v>
      </c>
      <c r="R61" s="365"/>
      <c r="S61" s="365"/>
      <c r="T61" s="365"/>
      <c r="U61" s="365"/>
      <c r="V61" s="202"/>
      <c r="W61" s="200">
        <f>G61*30</f>
        <v>1065</v>
      </c>
      <c r="X61" s="200"/>
    </row>
    <row r="62" spans="1:24" s="90" customFormat="1" ht="15.75">
      <c r="A62" s="634" t="s">
        <v>109</v>
      </c>
      <c r="B62" s="634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5"/>
      <c r="W62" s="236"/>
      <c r="X62" s="236"/>
    </row>
    <row r="63" spans="1:26" s="231" customFormat="1" ht="15.75" customHeight="1" hidden="1">
      <c r="A63" s="377" t="s">
        <v>135</v>
      </c>
      <c r="B63" s="345"/>
      <c r="C63" s="337"/>
      <c r="D63" s="337"/>
      <c r="E63" s="337"/>
      <c r="F63" s="337"/>
      <c r="G63" s="337"/>
      <c r="H63" s="337"/>
      <c r="I63" s="376"/>
      <c r="J63" s="370"/>
      <c r="K63" s="371"/>
      <c r="L63" s="371"/>
      <c r="M63" s="339"/>
      <c r="N63" s="372"/>
      <c r="O63" s="405"/>
      <c r="P63" s="328"/>
      <c r="Q63" s="329"/>
      <c r="R63" s="330"/>
      <c r="S63" s="328"/>
      <c r="T63" s="331"/>
      <c r="U63" s="328"/>
      <c r="V63" s="230"/>
      <c r="W63" s="280"/>
      <c r="X63" s="280"/>
      <c r="Y63" s="281">
        <f>J63</f>
        <v>0</v>
      </c>
      <c r="Z63" s="231">
        <f>K63</f>
        <v>0</v>
      </c>
    </row>
    <row r="64" spans="1:26" s="231" customFormat="1" ht="15.75" customHeight="1" hidden="1">
      <c r="A64" s="377"/>
      <c r="B64" s="347"/>
      <c r="C64" s="337"/>
      <c r="D64" s="337"/>
      <c r="E64" s="337"/>
      <c r="F64" s="337"/>
      <c r="G64" s="326"/>
      <c r="H64" s="326"/>
      <c r="I64" s="376"/>
      <c r="J64" s="370"/>
      <c r="K64" s="371"/>
      <c r="L64" s="371"/>
      <c r="M64" s="339"/>
      <c r="N64" s="406"/>
      <c r="O64" s="405"/>
      <c r="P64" s="328"/>
      <c r="Q64" s="329"/>
      <c r="R64" s="330"/>
      <c r="S64" s="328"/>
      <c r="T64" s="331"/>
      <c r="U64" s="328"/>
      <c r="V64" s="230"/>
      <c r="W64" s="280"/>
      <c r="X64" s="280"/>
      <c r="Y64" s="281">
        <f aca="true" t="shared" si="2" ref="Y64:Y110">J64</f>
        <v>0</v>
      </c>
      <c r="Z64" s="231">
        <f aca="true" t="shared" si="3" ref="Z64:Z110">K64</f>
        <v>0</v>
      </c>
    </row>
    <row r="65" spans="1:30" ht="15.75" customHeight="1">
      <c r="A65" s="377" t="s">
        <v>135</v>
      </c>
      <c r="B65" s="345" t="s">
        <v>267</v>
      </c>
      <c r="C65" s="337"/>
      <c r="D65" s="337">
        <v>2</v>
      </c>
      <c r="E65" s="337"/>
      <c r="F65" s="337"/>
      <c r="G65" s="326">
        <v>3</v>
      </c>
      <c r="H65" s="326">
        <v>90</v>
      </c>
      <c r="I65" s="376">
        <v>8</v>
      </c>
      <c r="J65" s="370">
        <v>8</v>
      </c>
      <c r="K65" s="371"/>
      <c r="L65" s="371"/>
      <c r="M65" s="339">
        <f>H65-I65</f>
        <v>82</v>
      </c>
      <c r="N65" s="406"/>
      <c r="O65" s="405"/>
      <c r="P65" s="509" t="s">
        <v>222</v>
      </c>
      <c r="Q65" s="329"/>
      <c r="R65" s="330"/>
      <c r="S65" s="328"/>
      <c r="T65" s="331"/>
      <c r="U65" s="328"/>
      <c r="V65" s="26"/>
      <c r="W65" s="104"/>
      <c r="X65" s="104"/>
      <c r="Y65" s="220">
        <f t="shared" si="2"/>
        <v>8</v>
      </c>
      <c r="Z65" s="2">
        <f t="shared" si="3"/>
        <v>0</v>
      </c>
      <c r="AB65" s="2">
        <v>1</v>
      </c>
      <c r="AC65" s="2" t="s">
        <v>246</v>
      </c>
      <c r="AD65" s="2">
        <f>SUMIF(AB$65:AB$108,1,G$65:G$108)</f>
        <v>11.5</v>
      </c>
    </row>
    <row r="66" spans="1:30" ht="15.75" customHeight="1">
      <c r="A66" s="377" t="s">
        <v>136</v>
      </c>
      <c r="B66" s="345" t="s">
        <v>60</v>
      </c>
      <c r="C66" s="337"/>
      <c r="D66" s="337"/>
      <c r="E66" s="337"/>
      <c r="F66" s="337"/>
      <c r="G66" s="326">
        <v>3.5</v>
      </c>
      <c r="H66" s="332">
        <f>30*G66</f>
        <v>105</v>
      </c>
      <c r="I66" s="376"/>
      <c r="J66" s="370"/>
      <c r="K66" s="371"/>
      <c r="L66" s="371"/>
      <c r="M66" s="339"/>
      <c r="N66" s="406"/>
      <c r="O66" s="405"/>
      <c r="P66" s="328"/>
      <c r="Q66" s="329"/>
      <c r="R66" s="330"/>
      <c r="S66" s="328"/>
      <c r="T66" s="331"/>
      <c r="U66" s="328"/>
      <c r="V66" s="26"/>
      <c r="W66" s="104"/>
      <c r="X66" s="104"/>
      <c r="Y66" s="220">
        <f t="shared" si="2"/>
        <v>0</v>
      </c>
      <c r="Z66" s="2">
        <f t="shared" si="3"/>
        <v>0</v>
      </c>
      <c r="AC66" s="2" t="s">
        <v>247</v>
      </c>
      <c r="AD66" s="2">
        <f>SUMIF(AB$65:AB$108,2,G$65:G$108)</f>
        <v>27.5</v>
      </c>
    </row>
    <row r="67" spans="1:30" ht="15.75" customHeight="1">
      <c r="A67" s="377"/>
      <c r="B67" s="347" t="s">
        <v>29</v>
      </c>
      <c r="C67" s="337"/>
      <c r="D67" s="337"/>
      <c r="E67" s="337"/>
      <c r="F67" s="337"/>
      <c r="G67" s="326">
        <v>1</v>
      </c>
      <c r="H67" s="332">
        <f>30*G67</f>
        <v>30</v>
      </c>
      <c r="I67" s="376"/>
      <c r="J67" s="370"/>
      <c r="K67" s="371"/>
      <c r="L67" s="371"/>
      <c r="M67" s="339"/>
      <c r="N67" s="406"/>
      <c r="O67" s="405"/>
      <c r="P67" s="328"/>
      <c r="Q67" s="329"/>
      <c r="R67" s="330"/>
      <c r="S67" s="328"/>
      <c r="T67" s="331"/>
      <c r="U67" s="328"/>
      <c r="V67" s="26"/>
      <c r="W67" s="104"/>
      <c r="X67" s="104"/>
      <c r="Y67" s="220">
        <f t="shared" si="2"/>
        <v>0</v>
      </c>
      <c r="Z67" s="2">
        <f t="shared" si="3"/>
        <v>0</v>
      </c>
      <c r="AC67" s="2" t="s">
        <v>101</v>
      </c>
      <c r="AD67" s="2">
        <f>SUMIF(AB$65:AB$108,3,G$65:G$108)</f>
        <v>14.5</v>
      </c>
    </row>
    <row r="68" spans="1:30" ht="15.75" customHeight="1">
      <c r="A68" s="377" t="s">
        <v>137</v>
      </c>
      <c r="B68" s="347" t="s">
        <v>30</v>
      </c>
      <c r="C68" s="337"/>
      <c r="D68" s="337">
        <v>4</v>
      </c>
      <c r="E68" s="337"/>
      <c r="F68" s="337"/>
      <c r="G68" s="326">
        <v>2.5</v>
      </c>
      <c r="H68" s="332">
        <f>30*G68</f>
        <v>75</v>
      </c>
      <c r="I68" s="376">
        <v>8</v>
      </c>
      <c r="J68" s="370" t="s">
        <v>81</v>
      </c>
      <c r="K68" s="337" t="s">
        <v>229</v>
      </c>
      <c r="L68" s="371"/>
      <c r="M68" s="339">
        <f>H68-I68</f>
        <v>67</v>
      </c>
      <c r="N68" s="372"/>
      <c r="O68" s="405"/>
      <c r="P68" s="328"/>
      <c r="Q68" s="329"/>
      <c r="R68" s="330"/>
      <c r="S68" s="412" t="s">
        <v>222</v>
      </c>
      <c r="T68" s="331"/>
      <c r="U68" s="328"/>
      <c r="V68" s="26"/>
      <c r="W68" s="104"/>
      <c r="X68" s="104"/>
      <c r="Y68" s="220">
        <v>4</v>
      </c>
      <c r="Z68" s="2">
        <v>2</v>
      </c>
      <c r="AB68" s="2">
        <v>2</v>
      </c>
      <c r="AC68" s="231"/>
      <c r="AD68" s="231"/>
    </row>
    <row r="69" spans="1:30" ht="15.75" customHeight="1">
      <c r="A69" s="377" t="s">
        <v>138</v>
      </c>
      <c r="B69" s="345" t="s">
        <v>52</v>
      </c>
      <c r="C69" s="337"/>
      <c r="D69" s="337"/>
      <c r="E69" s="337"/>
      <c r="F69" s="337"/>
      <c r="G69" s="337">
        <v>3</v>
      </c>
      <c r="H69" s="337">
        <v>90</v>
      </c>
      <c r="I69" s="376"/>
      <c r="J69" s="370"/>
      <c r="K69" s="337"/>
      <c r="L69" s="371"/>
      <c r="M69" s="339"/>
      <c r="N69" s="372"/>
      <c r="O69" s="405"/>
      <c r="P69" s="328"/>
      <c r="Q69" s="367"/>
      <c r="R69" s="330"/>
      <c r="S69" s="328"/>
      <c r="T69" s="331"/>
      <c r="U69" s="328"/>
      <c r="V69" s="26"/>
      <c r="W69" s="104"/>
      <c r="X69" s="104"/>
      <c r="Y69" s="220">
        <f t="shared" si="2"/>
        <v>0</v>
      </c>
      <c r="Z69" s="2">
        <f t="shared" si="3"/>
        <v>0</v>
      </c>
      <c r="AC69" s="231"/>
      <c r="AD69" s="231"/>
    </row>
    <row r="70" spans="1:30" ht="15.75" customHeight="1">
      <c r="A70" s="377"/>
      <c r="B70" s="347" t="s">
        <v>29</v>
      </c>
      <c r="C70" s="337"/>
      <c r="D70" s="337"/>
      <c r="E70" s="337"/>
      <c r="F70" s="337"/>
      <c r="G70" s="326">
        <v>0.5</v>
      </c>
      <c r="H70" s="337">
        <v>15</v>
      </c>
      <c r="I70" s="376"/>
      <c r="J70" s="370"/>
      <c r="K70" s="337"/>
      <c r="L70" s="371"/>
      <c r="M70" s="339"/>
      <c r="N70" s="406"/>
      <c r="O70" s="405"/>
      <c r="P70" s="328"/>
      <c r="Q70" s="304"/>
      <c r="R70" s="330"/>
      <c r="S70" s="328"/>
      <c r="T70" s="331"/>
      <c r="U70" s="328"/>
      <c r="V70" s="26"/>
      <c r="W70" s="104"/>
      <c r="X70" s="104"/>
      <c r="Y70" s="220">
        <f t="shared" si="2"/>
        <v>0</v>
      </c>
      <c r="Z70" s="2">
        <f t="shared" si="3"/>
        <v>0</v>
      </c>
      <c r="AD70" s="2">
        <f>SUM(AD65:AD69)</f>
        <v>53.5</v>
      </c>
    </row>
    <row r="71" spans="1:28" ht="15.75" customHeight="1">
      <c r="A71" s="377" t="s">
        <v>215</v>
      </c>
      <c r="B71" s="347" t="s">
        <v>30</v>
      </c>
      <c r="C71" s="337"/>
      <c r="D71" s="337">
        <v>3</v>
      </c>
      <c r="E71" s="337"/>
      <c r="F71" s="337"/>
      <c r="G71" s="337">
        <v>2.5</v>
      </c>
      <c r="H71" s="337">
        <v>75</v>
      </c>
      <c r="I71" s="376">
        <v>8</v>
      </c>
      <c r="J71" s="370" t="s">
        <v>81</v>
      </c>
      <c r="K71" s="337" t="s">
        <v>229</v>
      </c>
      <c r="L71" s="371"/>
      <c r="M71" s="339">
        <f>H71-I71</f>
        <v>67</v>
      </c>
      <c r="N71" s="372"/>
      <c r="O71" s="405"/>
      <c r="P71" s="328"/>
      <c r="Q71" s="412" t="s">
        <v>222</v>
      </c>
      <c r="R71" s="330"/>
      <c r="S71" s="328"/>
      <c r="T71" s="331"/>
      <c r="U71" s="328"/>
      <c r="V71" s="26"/>
      <c r="W71" s="104"/>
      <c r="X71" s="104"/>
      <c r="Y71" s="220">
        <v>4</v>
      </c>
      <c r="Z71" s="2">
        <v>2</v>
      </c>
      <c r="AB71" s="2">
        <v>2</v>
      </c>
    </row>
    <row r="72" spans="1:26" ht="15.75" customHeight="1">
      <c r="A72" s="377" t="s">
        <v>139</v>
      </c>
      <c r="B72" s="345" t="s">
        <v>88</v>
      </c>
      <c r="C72" s="337"/>
      <c r="D72" s="337"/>
      <c r="E72" s="337"/>
      <c r="F72" s="337"/>
      <c r="G72" s="337">
        <v>3</v>
      </c>
      <c r="H72" s="410">
        <v>60</v>
      </c>
      <c r="I72" s="376"/>
      <c r="J72" s="370"/>
      <c r="K72" s="371"/>
      <c r="L72" s="371"/>
      <c r="M72" s="339"/>
      <c r="N72" s="406"/>
      <c r="O72" s="405"/>
      <c r="P72" s="328"/>
      <c r="Q72" s="329"/>
      <c r="R72" s="330"/>
      <c r="S72" s="328"/>
      <c r="T72" s="331"/>
      <c r="U72" s="328"/>
      <c r="V72" s="26"/>
      <c r="W72" s="104"/>
      <c r="X72" s="104"/>
      <c r="Y72" s="220">
        <f t="shared" si="2"/>
        <v>0</v>
      </c>
      <c r="Z72" s="2">
        <f t="shared" si="3"/>
        <v>0</v>
      </c>
    </row>
    <row r="73" spans="1:26" ht="15.75" customHeight="1">
      <c r="A73" s="377" t="s">
        <v>140</v>
      </c>
      <c r="B73" s="345" t="s">
        <v>56</v>
      </c>
      <c r="C73" s="337"/>
      <c r="D73" s="337"/>
      <c r="E73" s="337"/>
      <c r="F73" s="337"/>
      <c r="G73" s="326">
        <v>8</v>
      </c>
      <c r="H73" s="332">
        <f>30*G73</f>
        <v>240</v>
      </c>
      <c r="I73" s="376"/>
      <c r="J73" s="370"/>
      <c r="K73" s="371"/>
      <c r="L73" s="371"/>
      <c r="M73" s="339"/>
      <c r="N73" s="372"/>
      <c r="O73" s="373"/>
      <c r="P73" s="339"/>
      <c r="Q73" s="340"/>
      <c r="R73" s="341"/>
      <c r="S73" s="339"/>
      <c r="T73" s="342"/>
      <c r="U73" s="339"/>
      <c r="V73" s="26"/>
      <c r="W73" s="104"/>
      <c r="X73" s="104"/>
      <c r="Y73" s="220">
        <f t="shared" si="2"/>
        <v>0</v>
      </c>
      <c r="Z73" s="2">
        <f t="shared" si="3"/>
        <v>0</v>
      </c>
    </row>
    <row r="74" spans="1:26" ht="15.75" customHeight="1">
      <c r="A74" s="337"/>
      <c r="B74" s="347" t="s">
        <v>29</v>
      </c>
      <c r="C74" s="337"/>
      <c r="D74" s="337"/>
      <c r="E74" s="337"/>
      <c r="F74" s="337"/>
      <c r="G74" s="326">
        <v>1.5</v>
      </c>
      <c r="H74" s="332">
        <f>30*G74</f>
        <v>45</v>
      </c>
      <c r="I74" s="376"/>
      <c r="J74" s="370"/>
      <c r="K74" s="371"/>
      <c r="L74" s="371"/>
      <c r="M74" s="339"/>
      <c r="N74" s="372"/>
      <c r="O74" s="405"/>
      <c r="P74" s="328"/>
      <c r="Q74" s="329"/>
      <c r="R74" s="330"/>
      <c r="S74" s="328"/>
      <c r="T74" s="331"/>
      <c r="U74" s="328"/>
      <c r="V74" s="26"/>
      <c r="W74" s="104"/>
      <c r="X74" s="104"/>
      <c r="Y74" s="220">
        <f t="shared" si="2"/>
        <v>0</v>
      </c>
      <c r="Z74" s="2">
        <f t="shared" si="3"/>
        <v>0</v>
      </c>
    </row>
    <row r="75" spans="1:28" ht="15.75" customHeight="1">
      <c r="A75" s="377" t="s">
        <v>141</v>
      </c>
      <c r="B75" s="347" t="s">
        <v>30</v>
      </c>
      <c r="C75" s="337"/>
      <c r="D75" s="337">
        <v>2</v>
      </c>
      <c r="E75" s="337"/>
      <c r="F75" s="337"/>
      <c r="G75" s="326">
        <v>2.5</v>
      </c>
      <c r="H75" s="332">
        <f>30*G75</f>
        <v>75</v>
      </c>
      <c r="I75" s="376">
        <v>8</v>
      </c>
      <c r="J75" s="370" t="s">
        <v>81</v>
      </c>
      <c r="K75" s="337" t="s">
        <v>229</v>
      </c>
      <c r="L75" s="337"/>
      <c r="M75" s="339">
        <f>H75-I75</f>
        <v>67</v>
      </c>
      <c r="N75" s="340"/>
      <c r="O75" s="341"/>
      <c r="P75" s="374" t="s">
        <v>222</v>
      </c>
      <c r="Q75" s="329"/>
      <c r="R75" s="330"/>
      <c r="S75" s="328"/>
      <c r="T75" s="331"/>
      <c r="U75" s="328"/>
      <c r="V75" s="26"/>
      <c r="W75" s="104"/>
      <c r="X75" s="104"/>
      <c r="Y75" s="220" t="str">
        <f t="shared" si="2"/>
        <v>6/0</v>
      </c>
      <c r="Z75" s="2" t="str">
        <f t="shared" si="3"/>
        <v>2/0</v>
      </c>
      <c r="AB75" s="2">
        <v>1</v>
      </c>
    </row>
    <row r="76" spans="1:28" ht="15.75" customHeight="1">
      <c r="A76" s="377" t="s">
        <v>142</v>
      </c>
      <c r="B76" s="347" t="s">
        <v>30</v>
      </c>
      <c r="C76" s="337">
        <v>3</v>
      </c>
      <c r="D76" s="337"/>
      <c r="E76" s="337"/>
      <c r="F76" s="337"/>
      <c r="G76" s="326">
        <v>2.5</v>
      </c>
      <c r="H76" s="332">
        <f>30*G76</f>
        <v>75</v>
      </c>
      <c r="I76" s="376">
        <v>8</v>
      </c>
      <c r="J76" s="370" t="s">
        <v>81</v>
      </c>
      <c r="K76" s="337" t="s">
        <v>229</v>
      </c>
      <c r="L76" s="337"/>
      <c r="M76" s="339">
        <f>H76-I76</f>
        <v>67</v>
      </c>
      <c r="N76" s="340"/>
      <c r="O76" s="341"/>
      <c r="P76" s="339"/>
      <c r="Q76" s="367" t="s">
        <v>222</v>
      </c>
      <c r="R76" s="411"/>
      <c r="S76" s="328"/>
      <c r="T76" s="331"/>
      <c r="U76" s="328"/>
      <c r="V76" s="26"/>
      <c r="W76" s="104"/>
      <c r="X76" s="104"/>
      <c r="Y76" s="220">
        <v>4</v>
      </c>
      <c r="Z76" s="2">
        <v>2</v>
      </c>
      <c r="AB76" s="2">
        <v>2</v>
      </c>
    </row>
    <row r="77" spans="1:28" ht="15.75" customHeight="1">
      <c r="A77" s="377" t="s">
        <v>143</v>
      </c>
      <c r="B77" s="347" t="s">
        <v>268</v>
      </c>
      <c r="C77" s="337"/>
      <c r="D77" s="337"/>
      <c r="E77" s="337"/>
      <c r="F77" s="337">
        <v>4</v>
      </c>
      <c r="G77" s="326">
        <v>1.5</v>
      </c>
      <c r="H77" s="332">
        <f>30*G77</f>
        <v>45</v>
      </c>
      <c r="I77" s="376">
        <v>4</v>
      </c>
      <c r="J77" s="337"/>
      <c r="K77" s="337"/>
      <c r="L77" s="337">
        <v>4</v>
      </c>
      <c r="M77" s="339">
        <f>H77-I77</f>
        <v>41</v>
      </c>
      <c r="N77" s="372"/>
      <c r="O77" s="405"/>
      <c r="P77" s="328"/>
      <c r="Q77" s="329"/>
      <c r="R77" s="330"/>
      <c r="S77" s="412" t="s">
        <v>220</v>
      </c>
      <c r="T77" s="331"/>
      <c r="U77" s="328"/>
      <c r="V77" s="26"/>
      <c r="W77" s="104"/>
      <c r="X77" s="104"/>
      <c r="Y77" s="220">
        <f t="shared" si="2"/>
        <v>0</v>
      </c>
      <c r="Z77" s="2">
        <f t="shared" si="3"/>
        <v>0</v>
      </c>
      <c r="AB77" s="2">
        <v>2</v>
      </c>
    </row>
    <row r="78" spans="1:26" ht="15.75" customHeight="1">
      <c r="A78" s="377" t="s">
        <v>144</v>
      </c>
      <c r="B78" s="345" t="s">
        <v>61</v>
      </c>
      <c r="C78" s="337"/>
      <c r="D78" s="337"/>
      <c r="E78" s="337"/>
      <c r="F78" s="337"/>
      <c r="G78" s="326">
        <v>5</v>
      </c>
      <c r="H78" s="332">
        <v>150</v>
      </c>
      <c r="I78" s="376"/>
      <c r="J78" s="370"/>
      <c r="K78" s="371"/>
      <c r="L78" s="371"/>
      <c r="M78" s="339"/>
      <c r="N78" s="406"/>
      <c r="O78" s="405"/>
      <c r="P78" s="328"/>
      <c r="Q78" s="329"/>
      <c r="R78" s="330"/>
      <c r="S78" s="328"/>
      <c r="T78" s="331"/>
      <c r="U78" s="328"/>
      <c r="V78" s="26"/>
      <c r="W78" s="104"/>
      <c r="X78" s="104"/>
      <c r="Y78" s="220">
        <f t="shared" si="2"/>
        <v>0</v>
      </c>
      <c r="Z78" s="2">
        <f t="shared" si="3"/>
        <v>0</v>
      </c>
    </row>
    <row r="79" spans="1:26" ht="15.75" customHeight="1">
      <c r="A79" s="340"/>
      <c r="B79" s="347" t="s">
        <v>29</v>
      </c>
      <c r="C79" s="337"/>
      <c r="D79" s="337"/>
      <c r="E79" s="337"/>
      <c r="F79" s="337"/>
      <c r="G79" s="326">
        <v>1</v>
      </c>
      <c r="H79" s="337">
        <f>30*G79</f>
        <v>30</v>
      </c>
      <c r="I79" s="376"/>
      <c r="J79" s="370"/>
      <c r="K79" s="371"/>
      <c r="L79" s="371"/>
      <c r="M79" s="339"/>
      <c r="N79" s="406"/>
      <c r="O79" s="405"/>
      <c r="P79" s="328"/>
      <c r="Q79" s="329"/>
      <c r="R79" s="330"/>
      <c r="S79" s="328"/>
      <c r="T79" s="331"/>
      <c r="U79" s="328"/>
      <c r="V79" s="26"/>
      <c r="W79" s="104"/>
      <c r="X79" s="104"/>
      <c r="Y79" s="220">
        <f t="shared" si="2"/>
        <v>0</v>
      </c>
      <c r="Z79" s="2">
        <f t="shared" si="3"/>
        <v>0</v>
      </c>
    </row>
    <row r="80" spans="1:28" ht="15.75" customHeight="1">
      <c r="A80" s="377" t="s">
        <v>145</v>
      </c>
      <c r="B80" s="347" t="s">
        <v>30</v>
      </c>
      <c r="C80" s="337">
        <v>4</v>
      </c>
      <c r="D80" s="337"/>
      <c r="E80" s="337"/>
      <c r="F80" s="337"/>
      <c r="G80" s="326">
        <v>4</v>
      </c>
      <c r="H80" s="337">
        <f>30*G80</f>
        <v>120</v>
      </c>
      <c r="I80" s="376">
        <v>8</v>
      </c>
      <c r="J80" s="370" t="s">
        <v>81</v>
      </c>
      <c r="K80" s="337" t="s">
        <v>229</v>
      </c>
      <c r="L80" s="337"/>
      <c r="M80" s="339">
        <f>H80-I80</f>
        <v>112</v>
      </c>
      <c r="N80" s="340"/>
      <c r="O80" s="341"/>
      <c r="P80" s="339"/>
      <c r="Q80" s="340"/>
      <c r="R80" s="330"/>
      <c r="S80" s="367" t="s">
        <v>222</v>
      </c>
      <c r="T80" s="342"/>
      <c r="U80" s="339"/>
      <c r="V80" s="26"/>
      <c r="W80" s="104"/>
      <c r="X80" s="104"/>
      <c r="Y80" s="220">
        <v>4</v>
      </c>
      <c r="Z80" s="2">
        <v>2</v>
      </c>
      <c r="AB80" s="2">
        <v>2</v>
      </c>
    </row>
    <row r="81" spans="1:26" ht="15.75" customHeight="1">
      <c r="A81" s="377" t="s">
        <v>146</v>
      </c>
      <c r="B81" s="345" t="s">
        <v>59</v>
      </c>
      <c r="C81" s="337"/>
      <c r="D81" s="337"/>
      <c r="E81" s="337"/>
      <c r="F81" s="337"/>
      <c r="G81" s="326">
        <v>6.5</v>
      </c>
      <c r="H81" s="332">
        <f>SUM(H82:H84)</f>
        <v>195</v>
      </c>
      <c r="I81" s="376"/>
      <c r="J81" s="370"/>
      <c r="K81" s="371"/>
      <c r="L81" s="371"/>
      <c r="M81" s="339"/>
      <c r="N81" s="406"/>
      <c r="O81" s="405"/>
      <c r="P81" s="328"/>
      <c r="Q81" s="329"/>
      <c r="R81" s="330"/>
      <c r="S81" s="328"/>
      <c r="T81" s="331"/>
      <c r="U81" s="328"/>
      <c r="V81" s="26"/>
      <c r="W81" s="104"/>
      <c r="X81" s="104"/>
      <c r="Y81" s="220">
        <f t="shared" si="2"/>
        <v>0</v>
      </c>
      <c r="Z81" s="2">
        <f t="shared" si="3"/>
        <v>0</v>
      </c>
    </row>
    <row r="82" spans="2:26" ht="15.75" customHeight="1">
      <c r="B82" s="347" t="s">
        <v>29</v>
      </c>
      <c r="C82" s="337"/>
      <c r="D82" s="337"/>
      <c r="E82" s="337"/>
      <c r="F82" s="337"/>
      <c r="G82" s="326">
        <v>1</v>
      </c>
      <c r="H82" s="415">
        <v>30</v>
      </c>
      <c r="I82" s="376"/>
      <c r="J82" s="370"/>
      <c r="K82" s="371"/>
      <c r="L82" s="371"/>
      <c r="M82" s="339"/>
      <c r="N82" s="406"/>
      <c r="O82" s="405"/>
      <c r="P82" s="328"/>
      <c r="Q82" s="329"/>
      <c r="R82" s="330"/>
      <c r="S82" s="328"/>
      <c r="T82" s="331"/>
      <c r="U82" s="328"/>
      <c r="V82" s="26"/>
      <c r="W82" s="104"/>
      <c r="X82" s="104"/>
      <c r="Y82" s="220">
        <f t="shared" si="2"/>
        <v>0</v>
      </c>
      <c r="Z82" s="2">
        <f t="shared" si="3"/>
        <v>0</v>
      </c>
    </row>
    <row r="83" spans="1:28" ht="15.75" customHeight="1">
      <c r="A83" s="377" t="s">
        <v>147</v>
      </c>
      <c r="B83" s="347" t="s">
        <v>30</v>
      </c>
      <c r="C83" s="337"/>
      <c r="D83" s="337">
        <v>5</v>
      </c>
      <c r="E83" s="337"/>
      <c r="F83" s="337"/>
      <c r="G83" s="326">
        <v>4</v>
      </c>
      <c r="H83" s="337">
        <v>120</v>
      </c>
      <c r="I83" s="376">
        <v>8</v>
      </c>
      <c r="J83" s="370" t="s">
        <v>81</v>
      </c>
      <c r="K83" s="337" t="s">
        <v>229</v>
      </c>
      <c r="L83" s="337"/>
      <c r="M83" s="339">
        <f>H83-I83</f>
        <v>112</v>
      </c>
      <c r="N83" s="340"/>
      <c r="O83" s="341"/>
      <c r="P83" s="339"/>
      <c r="Q83" s="340"/>
      <c r="R83" s="341"/>
      <c r="S83" s="339"/>
      <c r="T83" s="367" t="s">
        <v>222</v>
      </c>
      <c r="U83" s="328"/>
      <c r="V83" s="26"/>
      <c r="W83" s="104"/>
      <c r="X83" s="104"/>
      <c r="Y83" s="220">
        <v>4</v>
      </c>
      <c r="Z83" s="2">
        <v>2</v>
      </c>
      <c r="AB83" s="2">
        <v>3</v>
      </c>
    </row>
    <row r="84" spans="1:28" ht="15.75" customHeight="1">
      <c r="A84" s="377" t="s">
        <v>148</v>
      </c>
      <c r="B84" s="347" t="s">
        <v>268</v>
      </c>
      <c r="C84" s="337"/>
      <c r="D84" s="337"/>
      <c r="E84" s="337"/>
      <c r="F84" s="337" t="s">
        <v>248</v>
      </c>
      <c r="G84" s="326">
        <f>H84/30</f>
        <v>1.5</v>
      </c>
      <c r="H84" s="337">
        <v>45</v>
      </c>
      <c r="I84" s="376">
        <v>4</v>
      </c>
      <c r="J84" s="337"/>
      <c r="K84" s="337"/>
      <c r="L84" s="337">
        <v>4</v>
      </c>
      <c r="M84" s="339">
        <f>H84-I84</f>
        <v>41</v>
      </c>
      <c r="N84" s="340"/>
      <c r="O84" s="341"/>
      <c r="P84" s="339"/>
      <c r="Q84" s="340"/>
      <c r="R84" s="341"/>
      <c r="S84" s="339"/>
      <c r="T84" s="342"/>
      <c r="U84" s="306" t="s">
        <v>220</v>
      </c>
      <c r="V84" s="26"/>
      <c r="W84" s="104"/>
      <c r="X84" s="104"/>
      <c r="Y84" s="220">
        <f t="shared" si="2"/>
        <v>0</v>
      </c>
      <c r="Z84" s="2">
        <f t="shared" si="3"/>
        <v>0</v>
      </c>
      <c r="AB84" s="2">
        <v>3</v>
      </c>
    </row>
    <row r="85" spans="1:26" ht="15.75" customHeight="1">
      <c r="A85" s="377" t="s">
        <v>149</v>
      </c>
      <c r="B85" s="345" t="s">
        <v>58</v>
      </c>
      <c r="C85" s="337"/>
      <c r="D85" s="337"/>
      <c r="E85" s="337"/>
      <c r="F85" s="337"/>
      <c r="G85" s="326">
        <v>7.5</v>
      </c>
      <c r="H85" s="332">
        <f>G85*30</f>
        <v>225</v>
      </c>
      <c r="I85" s="376"/>
      <c r="J85" s="370"/>
      <c r="K85" s="371"/>
      <c r="L85" s="371"/>
      <c r="M85" s="339"/>
      <c r="N85" s="372"/>
      <c r="O85" s="373"/>
      <c r="P85" s="339"/>
      <c r="Q85" s="340"/>
      <c r="R85" s="341"/>
      <c r="S85" s="339"/>
      <c r="T85" s="342"/>
      <c r="U85" s="339"/>
      <c r="V85" s="26"/>
      <c r="W85" s="104"/>
      <c r="X85" s="104"/>
      <c r="Y85" s="220">
        <f t="shared" si="2"/>
        <v>0</v>
      </c>
      <c r="Z85" s="2">
        <f t="shared" si="3"/>
        <v>0</v>
      </c>
    </row>
    <row r="86" spans="1:26" ht="15.75" customHeight="1">
      <c r="A86" s="340"/>
      <c r="B86" s="347" t="s">
        <v>29</v>
      </c>
      <c r="C86" s="337"/>
      <c r="D86" s="337"/>
      <c r="E86" s="337"/>
      <c r="F86" s="337"/>
      <c r="G86" s="326">
        <v>2</v>
      </c>
      <c r="H86" s="415">
        <v>60</v>
      </c>
      <c r="I86" s="376"/>
      <c r="J86" s="370"/>
      <c r="K86" s="371"/>
      <c r="L86" s="371"/>
      <c r="M86" s="339"/>
      <c r="N86" s="372"/>
      <c r="O86" s="405"/>
      <c r="P86" s="328"/>
      <c r="Q86" s="329"/>
      <c r="R86" s="330"/>
      <c r="S86" s="328"/>
      <c r="T86" s="331"/>
      <c r="U86" s="328"/>
      <c r="V86" s="26"/>
      <c r="W86" s="104"/>
      <c r="X86" s="104"/>
      <c r="Y86" s="220">
        <f t="shared" si="2"/>
        <v>0</v>
      </c>
      <c r="Z86" s="2">
        <f t="shared" si="3"/>
        <v>0</v>
      </c>
    </row>
    <row r="87" spans="1:28" ht="15.75" customHeight="1">
      <c r="A87" s="377" t="s">
        <v>150</v>
      </c>
      <c r="B87" s="347" t="s">
        <v>30</v>
      </c>
      <c r="C87" s="417">
        <v>3</v>
      </c>
      <c r="D87" s="371"/>
      <c r="E87" s="371"/>
      <c r="F87" s="368"/>
      <c r="G87" s="326">
        <v>4</v>
      </c>
      <c r="H87" s="337">
        <v>120</v>
      </c>
      <c r="I87" s="376">
        <v>8</v>
      </c>
      <c r="J87" s="370" t="s">
        <v>81</v>
      </c>
      <c r="K87" s="337" t="s">
        <v>229</v>
      </c>
      <c r="L87" s="371"/>
      <c r="M87" s="339">
        <f>H87-I87</f>
        <v>112</v>
      </c>
      <c r="N87" s="372"/>
      <c r="O87" s="405"/>
      <c r="P87" s="328"/>
      <c r="Q87" s="367" t="s">
        <v>222</v>
      </c>
      <c r="R87" s="411"/>
      <c r="S87" s="328"/>
      <c r="T87" s="331"/>
      <c r="U87" s="328"/>
      <c r="V87" s="26"/>
      <c r="W87" s="104"/>
      <c r="X87" s="104"/>
      <c r="Y87" s="220">
        <v>4</v>
      </c>
      <c r="Z87" s="2">
        <v>2</v>
      </c>
      <c r="AB87" s="2">
        <v>2</v>
      </c>
    </row>
    <row r="88" spans="1:28" ht="15.75" customHeight="1">
      <c r="A88" s="377" t="s">
        <v>151</v>
      </c>
      <c r="B88" s="347" t="s">
        <v>30</v>
      </c>
      <c r="C88" s="326"/>
      <c r="D88" s="326"/>
      <c r="E88" s="326"/>
      <c r="F88" s="326">
        <v>4</v>
      </c>
      <c r="G88" s="326">
        <v>1.5</v>
      </c>
      <c r="H88" s="337">
        <v>45</v>
      </c>
      <c r="I88" s="376">
        <v>4</v>
      </c>
      <c r="J88" s="337"/>
      <c r="K88" s="337"/>
      <c r="L88" s="337">
        <v>4</v>
      </c>
      <c r="M88" s="339">
        <f>H88-I88</f>
        <v>41</v>
      </c>
      <c r="N88" s="329"/>
      <c r="O88" s="330"/>
      <c r="P88" s="328"/>
      <c r="Q88" s="342"/>
      <c r="R88" s="341"/>
      <c r="S88" s="418" t="s">
        <v>220</v>
      </c>
      <c r="T88" s="331"/>
      <c r="U88" s="328"/>
      <c r="V88" s="26"/>
      <c r="W88" s="104"/>
      <c r="X88" s="104"/>
      <c r="Y88" s="220">
        <f t="shared" si="2"/>
        <v>0</v>
      </c>
      <c r="Z88" s="2">
        <f t="shared" si="3"/>
        <v>0</v>
      </c>
      <c r="AB88" s="2">
        <v>2</v>
      </c>
    </row>
    <row r="89" spans="1:26" ht="15.75" customHeight="1">
      <c r="A89" s="377" t="s">
        <v>152</v>
      </c>
      <c r="B89" s="345" t="s">
        <v>53</v>
      </c>
      <c r="C89" s="337"/>
      <c r="D89" s="337"/>
      <c r="E89" s="337"/>
      <c r="F89" s="337"/>
      <c r="G89" s="326">
        <v>6.5</v>
      </c>
      <c r="H89" s="332">
        <f>G89*30</f>
        <v>195</v>
      </c>
      <c r="I89" s="376"/>
      <c r="J89" s="370"/>
      <c r="K89" s="371"/>
      <c r="L89" s="371"/>
      <c r="M89" s="339"/>
      <c r="N89" s="372"/>
      <c r="O89" s="405"/>
      <c r="P89" s="328"/>
      <c r="Q89" s="329"/>
      <c r="R89" s="330"/>
      <c r="S89" s="328"/>
      <c r="T89" s="331"/>
      <c r="U89" s="328"/>
      <c r="V89" s="26"/>
      <c r="W89" s="104"/>
      <c r="X89" s="104"/>
      <c r="Y89" s="220">
        <f t="shared" si="2"/>
        <v>0</v>
      </c>
      <c r="Z89" s="2">
        <f t="shared" si="3"/>
        <v>0</v>
      </c>
    </row>
    <row r="90" spans="1:26" ht="15.75" customHeight="1">
      <c r="A90" s="340"/>
      <c r="B90" s="347" t="s">
        <v>29</v>
      </c>
      <c r="C90" s="337"/>
      <c r="D90" s="337"/>
      <c r="E90" s="337"/>
      <c r="F90" s="337"/>
      <c r="G90" s="326">
        <v>2.5</v>
      </c>
      <c r="H90" s="332">
        <f>G90*30</f>
        <v>75</v>
      </c>
      <c r="I90" s="376"/>
      <c r="J90" s="370"/>
      <c r="K90" s="371"/>
      <c r="L90" s="371"/>
      <c r="M90" s="339"/>
      <c r="N90" s="372"/>
      <c r="O90" s="405"/>
      <c r="P90" s="328"/>
      <c r="Q90" s="329"/>
      <c r="R90" s="330"/>
      <c r="S90" s="328"/>
      <c r="T90" s="331"/>
      <c r="U90" s="328"/>
      <c r="V90" s="26"/>
      <c r="W90" s="104"/>
      <c r="X90" s="104"/>
      <c r="Y90" s="220">
        <f t="shared" si="2"/>
        <v>0</v>
      </c>
      <c r="Z90" s="2">
        <f t="shared" si="3"/>
        <v>0</v>
      </c>
    </row>
    <row r="91" spans="1:28" ht="15.75" customHeight="1">
      <c r="A91" s="377" t="s">
        <v>153</v>
      </c>
      <c r="B91" s="347" t="s">
        <v>30</v>
      </c>
      <c r="C91" s="337">
        <v>4</v>
      </c>
      <c r="D91" s="337"/>
      <c r="E91" s="337"/>
      <c r="F91" s="337"/>
      <c r="G91" s="326">
        <v>4</v>
      </c>
      <c r="H91" s="332">
        <f>G91*30</f>
        <v>120</v>
      </c>
      <c r="I91" s="376">
        <v>8</v>
      </c>
      <c r="J91" s="370" t="s">
        <v>81</v>
      </c>
      <c r="K91" s="337" t="s">
        <v>229</v>
      </c>
      <c r="L91" s="371"/>
      <c r="M91" s="339">
        <f>H91-I91</f>
        <v>112</v>
      </c>
      <c r="N91" s="372"/>
      <c r="O91" s="373"/>
      <c r="P91" s="374"/>
      <c r="Q91" s="329"/>
      <c r="R91" s="330"/>
      <c r="S91" s="367" t="s">
        <v>222</v>
      </c>
      <c r="T91" s="367"/>
      <c r="U91" s="337"/>
      <c r="V91" s="26"/>
      <c r="W91" s="104"/>
      <c r="X91" s="104"/>
      <c r="Y91" s="220">
        <v>4</v>
      </c>
      <c r="Z91" s="2">
        <v>2</v>
      </c>
      <c r="AB91" s="2">
        <v>2</v>
      </c>
    </row>
    <row r="92" spans="1:26" ht="15.75" customHeight="1">
      <c r="A92" s="377" t="s">
        <v>154</v>
      </c>
      <c r="B92" s="345" t="s">
        <v>169</v>
      </c>
      <c r="C92" s="337"/>
      <c r="D92" s="337"/>
      <c r="E92" s="337"/>
      <c r="F92" s="337"/>
      <c r="G92" s="337">
        <f>H92/30</f>
        <v>4</v>
      </c>
      <c r="H92" s="332">
        <f>SUM(H93:H95)</f>
        <v>120</v>
      </c>
      <c r="I92" s="376"/>
      <c r="J92" s="370"/>
      <c r="K92" s="371"/>
      <c r="L92" s="371"/>
      <c r="M92" s="339"/>
      <c r="N92" s="406"/>
      <c r="O92" s="405"/>
      <c r="P92" s="328"/>
      <c r="Q92" s="329"/>
      <c r="R92" s="330"/>
      <c r="S92" s="328"/>
      <c r="T92" s="331"/>
      <c r="U92" s="328"/>
      <c r="V92" s="26"/>
      <c r="W92" s="104"/>
      <c r="X92" s="104"/>
      <c r="Y92" s="220">
        <f t="shared" si="2"/>
        <v>0</v>
      </c>
      <c r="Z92" s="2">
        <f t="shared" si="3"/>
        <v>0</v>
      </c>
    </row>
    <row r="93" spans="1:26" ht="15.75" customHeight="1">
      <c r="A93" s="340"/>
      <c r="B93" s="420" t="s">
        <v>217</v>
      </c>
      <c r="C93" s="337"/>
      <c r="D93" s="337"/>
      <c r="E93" s="337"/>
      <c r="F93" s="337"/>
      <c r="G93" s="337">
        <f>H93/30</f>
        <v>2</v>
      </c>
      <c r="H93" s="415">
        <v>60</v>
      </c>
      <c r="I93" s="376"/>
      <c r="J93" s="370"/>
      <c r="K93" s="371"/>
      <c r="L93" s="371"/>
      <c r="M93" s="339"/>
      <c r="N93" s="406"/>
      <c r="O93" s="405"/>
      <c r="P93" s="328"/>
      <c r="Q93" s="329"/>
      <c r="R93" s="330"/>
      <c r="S93" s="328"/>
      <c r="T93" s="331"/>
      <c r="U93" s="328"/>
      <c r="V93" s="26"/>
      <c r="W93" s="104"/>
      <c r="X93" s="104"/>
      <c r="Y93" s="220">
        <f t="shared" si="2"/>
        <v>0</v>
      </c>
      <c r="Z93" s="2">
        <f t="shared" si="3"/>
        <v>0</v>
      </c>
    </row>
    <row r="94" spans="1:26" ht="15.75" customHeight="1">
      <c r="A94" s="362"/>
      <c r="B94" s="420" t="s">
        <v>218</v>
      </c>
      <c r="C94" s="337"/>
      <c r="D94" s="337"/>
      <c r="E94" s="337"/>
      <c r="F94" s="337"/>
      <c r="G94" s="337">
        <v>0.5</v>
      </c>
      <c r="H94" s="415">
        <v>15</v>
      </c>
      <c r="I94" s="376"/>
      <c r="J94" s="370"/>
      <c r="K94" s="371"/>
      <c r="L94" s="371"/>
      <c r="M94" s="339"/>
      <c r="N94" s="406"/>
      <c r="O94" s="405"/>
      <c r="P94" s="328"/>
      <c r="Q94" s="331"/>
      <c r="R94" s="330"/>
      <c r="S94" s="328"/>
      <c r="T94" s="331"/>
      <c r="U94" s="328"/>
      <c r="V94" s="26"/>
      <c r="W94" s="104"/>
      <c r="X94" s="104"/>
      <c r="Y94" s="220">
        <f t="shared" si="2"/>
        <v>0</v>
      </c>
      <c r="Z94" s="2">
        <f t="shared" si="3"/>
        <v>0</v>
      </c>
    </row>
    <row r="95" spans="1:28" ht="15.75" customHeight="1">
      <c r="A95" s="377" t="s">
        <v>155</v>
      </c>
      <c r="B95" s="347" t="s">
        <v>30</v>
      </c>
      <c r="C95" s="337" t="s">
        <v>248</v>
      </c>
      <c r="D95" s="337"/>
      <c r="E95" s="337"/>
      <c r="F95" s="337"/>
      <c r="G95" s="337">
        <v>1.5</v>
      </c>
      <c r="H95" s="337">
        <v>45</v>
      </c>
      <c r="I95" s="376">
        <v>4</v>
      </c>
      <c r="J95" s="337" t="s">
        <v>220</v>
      </c>
      <c r="K95" s="337"/>
      <c r="L95" s="337"/>
      <c r="M95" s="339">
        <f>H95-I95</f>
        <v>41</v>
      </c>
      <c r="N95" s="340"/>
      <c r="O95" s="341"/>
      <c r="P95" s="339"/>
      <c r="Q95" s="342"/>
      <c r="R95" s="341"/>
      <c r="S95" s="339"/>
      <c r="T95" s="342"/>
      <c r="U95" s="337" t="s">
        <v>220</v>
      </c>
      <c r="V95" s="26"/>
      <c r="W95" s="104"/>
      <c r="X95" s="104"/>
      <c r="Y95" s="220" t="str">
        <f t="shared" si="2"/>
        <v>4/0</v>
      </c>
      <c r="Z95" s="2">
        <f t="shared" si="3"/>
        <v>0</v>
      </c>
      <c r="AB95" s="2">
        <v>3</v>
      </c>
    </row>
    <row r="96" spans="1:26" ht="15.75" customHeight="1">
      <c r="A96" s="377" t="s">
        <v>156</v>
      </c>
      <c r="B96" s="345" t="s">
        <v>57</v>
      </c>
      <c r="C96" s="337"/>
      <c r="D96" s="337"/>
      <c r="E96" s="337"/>
      <c r="F96" s="337"/>
      <c r="G96" s="326">
        <f>H96/30</f>
        <v>9</v>
      </c>
      <c r="H96" s="332">
        <f>SUM(H97:H99)</f>
        <v>270</v>
      </c>
      <c r="I96" s="376"/>
      <c r="J96" s="370"/>
      <c r="K96" s="371"/>
      <c r="L96" s="371"/>
      <c r="M96" s="339"/>
      <c r="N96" s="372"/>
      <c r="O96" s="405"/>
      <c r="P96" s="328"/>
      <c r="Q96" s="329"/>
      <c r="R96" s="330"/>
      <c r="S96" s="328"/>
      <c r="T96" s="331"/>
      <c r="U96" s="328"/>
      <c r="V96" s="26"/>
      <c r="W96" s="104"/>
      <c r="X96" s="104"/>
      <c r="Y96" s="220">
        <f t="shared" si="2"/>
        <v>0</v>
      </c>
      <c r="Z96" s="2">
        <f t="shared" si="3"/>
        <v>0</v>
      </c>
    </row>
    <row r="97" spans="2:26" ht="15.75" customHeight="1">
      <c r="B97" s="347" t="s">
        <v>29</v>
      </c>
      <c r="C97" s="337"/>
      <c r="D97" s="337"/>
      <c r="E97" s="337"/>
      <c r="F97" s="337"/>
      <c r="G97" s="326">
        <v>3</v>
      </c>
      <c r="H97" s="415">
        <v>90</v>
      </c>
      <c r="I97" s="376"/>
      <c r="J97" s="370"/>
      <c r="K97" s="371"/>
      <c r="L97" s="371"/>
      <c r="M97" s="339"/>
      <c r="N97" s="372"/>
      <c r="O97" s="405"/>
      <c r="P97" s="328"/>
      <c r="Q97" s="329"/>
      <c r="R97" s="330"/>
      <c r="S97" s="328"/>
      <c r="T97" s="331"/>
      <c r="U97" s="328"/>
      <c r="V97" s="26"/>
      <c r="W97" s="104"/>
      <c r="X97" s="104"/>
      <c r="Y97" s="220">
        <f t="shared" si="2"/>
        <v>0</v>
      </c>
      <c r="Z97" s="2">
        <f t="shared" si="3"/>
        <v>0</v>
      </c>
    </row>
    <row r="98" spans="1:28" ht="15.75" customHeight="1">
      <c r="A98" s="377" t="s">
        <v>157</v>
      </c>
      <c r="B98" s="347" t="s">
        <v>30</v>
      </c>
      <c r="C98" s="337"/>
      <c r="D98" s="337">
        <v>1</v>
      </c>
      <c r="E98" s="337"/>
      <c r="F98" s="337"/>
      <c r="G98" s="326">
        <f>H98/30</f>
        <v>4</v>
      </c>
      <c r="H98" s="337">
        <v>120</v>
      </c>
      <c r="I98" s="376">
        <v>8</v>
      </c>
      <c r="J98" s="370" t="s">
        <v>81</v>
      </c>
      <c r="K98" s="337" t="s">
        <v>229</v>
      </c>
      <c r="L98" s="337"/>
      <c r="M98" s="339">
        <f>H98-I98</f>
        <v>112</v>
      </c>
      <c r="N98" s="372" t="s">
        <v>222</v>
      </c>
      <c r="O98" s="405"/>
      <c r="P98" s="328"/>
      <c r="Q98" s="329"/>
      <c r="R98" s="330"/>
      <c r="S98" s="328"/>
      <c r="T98" s="331"/>
      <c r="U98" s="328"/>
      <c r="V98" s="26"/>
      <c r="W98" s="104"/>
      <c r="X98" s="104"/>
      <c r="Y98" s="220" t="str">
        <f t="shared" si="2"/>
        <v>6/0</v>
      </c>
      <c r="Z98" s="2" t="str">
        <f t="shared" si="3"/>
        <v>2/0</v>
      </c>
      <c r="AB98" s="2">
        <v>1</v>
      </c>
    </row>
    <row r="99" spans="1:28" ht="15.75" customHeight="1">
      <c r="A99" s="377" t="s">
        <v>158</v>
      </c>
      <c r="B99" s="347" t="s">
        <v>30</v>
      </c>
      <c r="C99" s="337">
        <v>2</v>
      </c>
      <c r="D99" s="337"/>
      <c r="E99" s="337"/>
      <c r="F99" s="337"/>
      <c r="G99" s="326">
        <f>H99/30</f>
        <v>2</v>
      </c>
      <c r="H99" s="337">
        <v>60</v>
      </c>
      <c r="I99" s="376">
        <v>4</v>
      </c>
      <c r="J99" s="370" t="s">
        <v>220</v>
      </c>
      <c r="K99" s="371"/>
      <c r="L99" s="337"/>
      <c r="M99" s="339">
        <f>H99-I99</f>
        <v>56</v>
      </c>
      <c r="N99" s="372"/>
      <c r="O99" s="405"/>
      <c r="P99" s="328" t="s">
        <v>220</v>
      </c>
      <c r="Q99" s="329"/>
      <c r="R99" s="330"/>
      <c r="S99" s="328"/>
      <c r="T99" s="331"/>
      <c r="U99" s="328"/>
      <c r="V99" s="26"/>
      <c r="W99" s="104"/>
      <c r="X99" s="104"/>
      <c r="Y99" s="220" t="str">
        <f t="shared" si="2"/>
        <v>4/0</v>
      </c>
      <c r="Z99" s="2">
        <f t="shared" si="3"/>
        <v>0</v>
      </c>
      <c r="AB99" s="2">
        <v>1</v>
      </c>
    </row>
    <row r="100" spans="1:26" ht="15.75" customHeight="1">
      <c r="A100" s="377" t="s">
        <v>159</v>
      </c>
      <c r="B100" s="345" t="s">
        <v>55</v>
      </c>
      <c r="C100" s="337"/>
      <c r="D100" s="337"/>
      <c r="E100" s="337"/>
      <c r="F100" s="337"/>
      <c r="G100" s="326">
        <v>4.5</v>
      </c>
      <c r="H100" s="332">
        <f>30*G100</f>
        <v>135</v>
      </c>
      <c r="I100" s="376"/>
      <c r="J100" s="370"/>
      <c r="K100" s="371"/>
      <c r="L100" s="371"/>
      <c r="M100" s="339"/>
      <c r="N100" s="372"/>
      <c r="O100" s="405"/>
      <c r="P100" s="328"/>
      <c r="Q100" s="329"/>
      <c r="R100" s="330"/>
      <c r="S100" s="328"/>
      <c r="T100" s="331"/>
      <c r="U100" s="328"/>
      <c r="V100" s="26"/>
      <c r="W100" s="104"/>
      <c r="X100" s="104"/>
      <c r="Y100" s="220">
        <f t="shared" si="2"/>
        <v>0</v>
      </c>
      <c r="Z100" s="2">
        <f t="shared" si="3"/>
        <v>0</v>
      </c>
    </row>
    <row r="101" spans="1:26" ht="15.75" customHeight="1">
      <c r="A101" s="377"/>
      <c r="B101" s="347" t="s">
        <v>29</v>
      </c>
      <c r="C101" s="337"/>
      <c r="D101" s="337"/>
      <c r="E101" s="337"/>
      <c r="F101" s="337"/>
      <c r="G101" s="326">
        <v>2</v>
      </c>
      <c r="H101" s="415">
        <f>30*G101</f>
        <v>60</v>
      </c>
      <c r="I101" s="376"/>
      <c r="J101" s="370"/>
      <c r="K101" s="371"/>
      <c r="L101" s="371"/>
      <c r="M101" s="339"/>
      <c r="N101" s="372"/>
      <c r="O101" s="373"/>
      <c r="P101" s="339"/>
      <c r="Q101" s="340"/>
      <c r="R101" s="341"/>
      <c r="S101" s="339"/>
      <c r="T101" s="342"/>
      <c r="U101" s="339"/>
      <c r="V101" s="26"/>
      <c r="W101" s="104"/>
      <c r="X101" s="104"/>
      <c r="Y101" s="220">
        <f t="shared" si="2"/>
        <v>0</v>
      </c>
      <c r="Z101" s="2">
        <f t="shared" si="3"/>
        <v>0</v>
      </c>
    </row>
    <row r="102" spans="1:28" ht="15.75" customHeight="1">
      <c r="A102" s="377" t="s">
        <v>160</v>
      </c>
      <c r="B102" s="347" t="s">
        <v>30</v>
      </c>
      <c r="C102" s="337" t="s">
        <v>248</v>
      </c>
      <c r="D102" s="337"/>
      <c r="E102" s="337"/>
      <c r="F102" s="337"/>
      <c r="G102" s="326">
        <v>2.5</v>
      </c>
      <c r="H102" s="415">
        <f>30*G102</f>
        <v>75</v>
      </c>
      <c r="I102" s="376">
        <v>8</v>
      </c>
      <c r="J102" s="370" t="s">
        <v>81</v>
      </c>
      <c r="K102" s="337" t="s">
        <v>229</v>
      </c>
      <c r="L102" s="371"/>
      <c r="M102" s="339">
        <f>H102-I102</f>
        <v>67</v>
      </c>
      <c r="N102" s="372"/>
      <c r="O102" s="405"/>
      <c r="P102" s="328"/>
      <c r="Q102" s="329"/>
      <c r="R102" s="330"/>
      <c r="S102" s="328"/>
      <c r="T102" s="331"/>
      <c r="U102" s="367" t="s">
        <v>222</v>
      </c>
      <c r="V102" s="26"/>
      <c r="W102" s="104"/>
      <c r="X102" s="104"/>
      <c r="Y102" s="220">
        <v>4</v>
      </c>
      <c r="Z102" s="2">
        <v>2</v>
      </c>
      <c r="AB102" s="2">
        <v>3</v>
      </c>
    </row>
    <row r="103" spans="1:26" ht="15.75" customHeight="1">
      <c r="A103" s="377" t="s">
        <v>161</v>
      </c>
      <c r="B103" s="345" t="s">
        <v>54</v>
      </c>
      <c r="C103" s="337"/>
      <c r="D103" s="337"/>
      <c r="E103" s="337"/>
      <c r="F103" s="337"/>
      <c r="G103" s="326">
        <f>H103/30</f>
        <v>7</v>
      </c>
      <c r="H103" s="332">
        <f>SUM(H104:H105)</f>
        <v>210</v>
      </c>
      <c r="I103" s="376"/>
      <c r="J103" s="370"/>
      <c r="K103" s="371"/>
      <c r="L103" s="371"/>
      <c r="M103" s="339"/>
      <c r="N103" s="372"/>
      <c r="O103" s="405"/>
      <c r="P103" s="328"/>
      <c r="Q103" s="329"/>
      <c r="R103" s="330"/>
      <c r="S103" s="328"/>
      <c r="T103" s="331"/>
      <c r="U103" s="328"/>
      <c r="V103" s="26"/>
      <c r="W103" s="104"/>
      <c r="X103" s="104"/>
      <c r="Y103" s="220">
        <f t="shared" si="2"/>
        <v>0</v>
      </c>
      <c r="Z103" s="2">
        <f t="shared" si="3"/>
        <v>0</v>
      </c>
    </row>
    <row r="104" spans="1:26" ht="15.75" customHeight="1">
      <c r="A104" s="340"/>
      <c r="B104" s="347" t="s">
        <v>29</v>
      </c>
      <c r="C104" s="337"/>
      <c r="D104" s="337"/>
      <c r="E104" s="337"/>
      <c r="F104" s="337"/>
      <c r="G104" s="326">
        <v>2</v>
      </c>
      <c r="H104" s="415">
        <v>60</v>
      </c>
      <c r="I104" s="376"/>
      <c r="J104" s="370"/>
      <c r="K104" s="371"/>
      <c r="L104" s="371"/>
      <c r="M104" s="339"/>
      <c r="N104" s="372"/>
      <c r="O104" s="405"/>
      <c r="P104" s="328"/>
      <c r="Q104" s="329"/>
      <c r="R104" s="330"/>
      <c r="S104" s="328"/>
      <c r="T104" s="331"/>
      <c r="U104" s="328"/>
      <c r="V104" s="26"/>
      <c r="W104" s="104"/>
      <c r="X104" s="104"/>
      <c r="Y104" s="220">
        <f t="shared" si="2"/>
        <v>0</v>
      </c>
      <c r="Z104" s="2">
        <f t="shared" si="3"/>
        <v>0</v>
      </c>
    </row>
    <row r="105" spans="1:28" ht="15.75" customHeight="1">
      <c r="A105" s="377" t="s">
        <v>162</v>
      </c>
      <c r="B105" s="347" t="s">
        <v>30</v>
      </c>
      <c r="C105" s="337">
        <v>5</v>
      </c>
      <c r="D105" s="337"/>
      <c r="E105" s="337"/>
      <c r="F105" s="337"/>
      <c r="G105" s="326">
        <v>5</v>
      </c>
      <c r="H105" s="337">
        <v>150</v>
      </c>
      <c r="I105" s="376">
        <v>8</v>
      </c>
      <c r="J105" s="370" t="s">
        <v>81</v>
      </c>
      <c r="K105" s="337" t="s">
        <v>229</v>
      </c>
      <c r="L105" s="371"/>
      <c r="M105" s="339">
        <f>H105-I105</f>
        <v>142</v>
      </c>
      <c r="N105" s="372"/>
      <c r="O105" s="405"/>
      <c r="P105" s="328"/>
      <c r="Q105" s="329"/>
      <c r="R105" s="330"/>
      <c r="S105" s="328"/>
      <c r="T105" s="367" t="s">
        <v>222</v>
      </c>
      <c r="U105" s="328"/>
      <c r="V105" s="26"/>
      <c r="W105" s="104"/>
      <c r="X105" s="104"/>
      <c r="Y105" s="220">
        <v>4</v>
      </c>
      <c r="Z105" s="2">
        <v>2</v>
      </c>
      <c r="AB105" s="2">
        <v>3</v>
      </c>
    </row>
    <row r="106" spans="1:26" ht="15.75" customHeight="1">
      <c r="A106" s="377" t="s">
        <v>163</v>
      </c>
      <c r="B106" s="345" t="s">
        <v>65</v>
      </c>
      <c r="C106" s="337"/>
      <c r="D106" s="337"/>
      <c r="E106" s="337"/>
      <c r="F106" s="337"/>
      <c r="G106" s="326">
        <v>6</v>
      </c>
      <c r="H106" s="332">
        <f>G106*30</f>
        <v>180</v>
      </c>
      <c r="I106" s="376"/>
      <c r="J106" s="370"/>
      <c r="K106" s="371"/>
      <c r="L106" s="371"/>
      <c r="M106" s="339"/>
      <c r="N106" s="372"/>
      <c r="O106" s="405"/>
      <c r="P106" s="328"/>
      <c r="Q106" s="329"/>
      <c r="R106" s="330"/>
      <c r="S106" s="328"/>
      <c r="T106" s="331"/>
      <c r="U106" s="328"/>
      <c r="V106" s="26"/>
      <c r="W106" s="104"/>
      <c r="X106" s="104"/>
      <c r="Y106" s="220">
        <f t="shared" si="2"/>
        <v>0</v>
      </c>
      <c r="Z106" s="2">
        <f t="shared" si="3"/>
        <v>0</v>
      </c>
    </row>
    <row r="107" spans="1:26" ht="15.75" customHeight="1">
      <c r="A107" s="340"/>
      <c r="B107" s="347" t="s">
        <v>29</v>
      </c>
      <c r="C107" s="337"/>
      <c r="D107" s="337"/>
      <c r="E107" s="337"/>
      <c r="F107" s="337"/>
      <c r="G107" s="326">
        <v>1</v>
      </c>
      <c r="H107" s="332">
        <f>G107*30</f>
        <v>30</v>
      </c>
      <c r="I107" s="376"/>
      <c r="J107" s="370"/>
      <c r="K107" s="371"/>
      <c r="L107" s="371"/>
      <c r="M107" s="339"/>
      <c r="N107" s="372"/>
      <c r="O107" s="405"/>
      <c r="P107" s="328"/>
      <c r="Q107" s="329"/>
      <c r="R107" s="330"/>
      <c r="S107" s="328"/>
      <c r="T107" s="331"/>
      <c r="U107" s="328"/>
      <c r="V107" s="26"/>
      <c r="W107" s="104">
        <v>60</v>
      </c>
      <c r="X107" s="104">
        <v>32</v>
      </c>
      <c r="Y107" s="220">
        <f t="shared" si="2"/>
        <v>0</v>
      </c>
      <c r="Z107" s="2">
        <f t="shared" si="3"/>
        <v>0</v>
      </c>
    </row>
    <row r="108" spans="1:28" ht="15.75" customHeight="1" thickBot="1">
      <c r="A108" s="377" t="s">
        <v>164</v>
      </c>
      <c r="B108" s="349" t="s">
        <v>30</v>
      </c>
      <c r="C108" s="350">
        <v>3</v>
      </c>
      <c r="D108" s="350"/>
      <c r="E108" s="350"/>
      <c r="F108" s="350"/>
      <c r="G108" s="326">
        <v>5</v>
      </c>
      <c r="H108" s="332">
        <f>G108*30</f>
        <v>150</v>
      </c>
      <c r="I108" s="376">
        <v>8</v>
      </c>
      <c r="J108" s="370" t="s">
        <v>81</v>
      </c>
      <c r="K108" s="337" t="s">
        <v>229</v>
      </c>
      <c r="L108" s="350"/>
      <c r="M108" s="352">
        <f>H108-I108</f>
        <v>142</v>
      </c>
      <c r="N108" s="353"/>
      <c r="O108" s="354"/>
      <c r="P108" s="352"/>
      <c r="Q108" s="367" t="s">
        <v>222</v>
      </c>
      <c r="R108" s="423"/>
      <c r="S108" s="360"/>
      <c r="T108" s="363"/>
      <c r="U108" s="360"/>
      <c r="V108" s="65"/>
      <c r="W108" s="104">
        <v>32</v>
      </c>
      <c r="X108" s="104"/>
      <c r="Y108" s="220">
        <v>4</v>
      </c>
      <c r="Z108" s="2">
        <v>2</v>
      </c>
      <c r="AB108" s="2">
        <v>2</v>
      </c>
    </row>
    <row r="109" spans="1:26" ht="18" customHeight="1" thickBot="1">
      <c r="A109" s="619" t="s">
        <v>4</v>
      </c>
      <c r="B109" s="620"/>
      <c r="C109" s="424"/>
      <c r="D109" s="424"/>
      <c r="E109" s="424"/>
      <c r="F109" s="424"/>
      <c r="G109" s="425">
        <f>SUM(G65,G66,G69,G72:G73,G78,G81,G85,G89,G92,G96,G100,G103,G106)</f>
        <v>76.5</v>
      </c>
      <c r="H109" s="425">
        <f>SUM(H65,H66,H69,H72:H73,H78,H81,H85,H89,H92,H96,H100,H103,H106)</f>
        <v>2265</v>
      </c>
      <c r="I109" s="426"/>
      <c r="J109" s="427"/>
      <c r="K109" s="428"/>
      <c r="L109" s="424"/>
      <c r="M109" s="424"/>
      <c r="N109" s="424"/>
      <c r="O109" s="424"/>
      <c r="P109" s="424"/>
      <c r="Q109" s="429"/>
      <c r="R109" s="429"/>
      <c r="S109" s="424"/>
      <c r="T109" s="424"/>
      <c r="U109" s="424"/>
      <c r="V109" s="64"/>
      <c r="W109" s="104"/>
      <c r="X109" s="104"/>
      <c r="Y109" s="220">
        <f t="shared" si="2"/>
        <v>0</v>
      </c>
      <c r="Z109" s="2">
        <f t="shared" si="3"/>
        <v>0</v>
      </c>
    </row>
    <row r="110" spans="1:26" ht="18" customHeight="1" thickBot="1">
      <c r="A110" s="619" t="s">
        <v>63</v>
      </c>
      <c r="B110" s="620"/>
      <c r="C110" s="424"/>
      <c r="D110" s="424"/>
      <c r="E110" s="424"/>
      <c r="F110" s="424"/>
      <c r="G110" s="430">
        <f>SUMIF($B$63:$B$108,"=на базі ВНЗ 1 рівня",G63:G108)+G72+G93+G94</f>
        <v>23</v>
      </c>
      <c r="H110" s="430">
        <f>SUMIF($B$63:$B$108,"=на базі ВНЗ 1 рівня",H63:H108)+H72+H93+H94</f>
        <v>660</v>
      </c>
      <c r="I110" s="426"/>
      <c r="J110" s="427"/>
      <c r="K110" s="428"/>
      <c r="L110" s="424"/>
      <c r="M110" s="424"/>
      <c r="N110" s="424"/>
      <c r="O110" s="424"/>
      <c r="P110" s="424"/>
      <c r="Q110" s="429"/>
      <c r="R110" s="429"/>
      <c r="S110" s="424"/>
      <c r="T110" s="424"/>
      <c r="U110" s="424"/>
      <c r="V110" s="64"/>
      <c r="W110" s="104"/>
      <c r="X110" s="104"/>
      <c r="Y110" s="220">
        <f t="shared" si="2"/>
        <v>0</v>
      </c>
      <c r="Z110" s="2">
        <f t="shared" si="3"/>
        <v>0</v>
      </c>
    </row>
    <row r="111" spans="1:26" ht="18" customHeight="1" thickBot="1">
      <c r="A111" s="619" t="s">
        <v>64</v>
      </c>
      <c r="B111" s="620"/>
      <c r="C111" s="431"/>
      <c r="D111" s="431"/>
      <c r="E111" s="431"/>
      <c r="F111" s="431"/>
      <c r="G111" s="425">
        <f>G65+G68+G71+G75+G76+G77+G80+G83+G84+G87+G88+G91+G95+G98+G99+G102+G105+G108</f>
        <v>53.5</v>
      </c>
      <c r="H111" s="425">
        <f>H65+H68+H71+H75+H76+H77+H80+H83+H84+H87+H88+H91+H95+H98+H99+H102+H105+H108</f>
        <v>1605</v>
      </c>
      <c r="I111" s="432">
        <f>SUM(I63:I108)</f>
        <v>124</v>
      </c>
      <c r="J111" s="432">
        <v>88</v>
      </c>
      <c r="K111" s="432">
        <v>24</v>
      </c>
      <c r="L111" s="432">
        <f>SUM(L63:L108)</f>
        <v>12</v>
      </c>
      <c r="M111" s="432">
        <f>SUM(M63:M108)</f>
        <v>1481</v>
      </c>
      <c r="N111" s="432" t="s">
        <v>222</v>
      </c>
      <c r="O111" s="432"/>
      <c r="P111" s="432" t="s">
        <v>269</v>
      </c>
      <c r="Q111" s="431" t="s">
        <v>270</v>
      </c>
      <c r="R111" s="431"/>
      <c r="S111" s="431" t="s">
        <v>270</v>
      </c>
      <c r="T111" s="431" t="s">
        <v>271</v>
      </c>
      <c r="U111" s="431" t="s">
        <v>271</v>
      </c>
      <c r="V111" s="29"/>
      <c r="W111" s="200"/>
      <c r="X111" s="200"/>
      <c r="Y111" s="221">
        <f>SUM(Y63:Y110)</f>
        <v>48</v>
      </c>
      <c r="Z111" s="221">
        <f>SUM(Z63:Z110)</f>
        <v>20</v>
      </c>
    </row>
    <row r="112" spans="1:24" s="90" customFormat="1" ht="15.75">
      <c r="A112" s="642" t="s">
        <v>110</v>
      </c>
      <c r="B112" s="642"/>
      <c r="C112" s="642"/>
      <c r="D112" s="642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  <c r="V112" s="643"/>
      <c r="W112" s="196"/>
      <c r="X112" s="196"/>
    </row>
    <row r="113" spans="1:24" s="90" customFormat="1" ht="16.5" thickBot="1">
      <c r="A113" s="634" t="s">
        <v>172</v>
      </c>
      <c r="B113" s="634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5"/>
      <c r="W113" s="236"/>
      <c r="X113" s="236"/>
    </row>
    <row r="114" spans="1:30" ht="15.75" customHeight="1">
      <c r="A114" s="435" t="s">
        <v>173</v>
      </c>
      <c r="B114" s="345" t="s">
        <v>39</v>
      </c>
      <c r="C114" s="337"/>
      <c r="D114" s="337"/>
      <c r="E114" s="337"/>
      <c r="F114" s="337"/>
      <c r="G114" s="337">
        <f>H114/30</f>
        <v>4.5</v>
      </c>
      <c r="H114" s="436">
        <f>SUM(H115:H117)</f>
        <v>135</v>
      </c>
      <c r="I114" s="376"/>
      <c r="J114" s="370"/>
      <c r="K114" s="371"/>
      <c r="L114" s="371"/>
      <c r="M114" s="339"/>
      <c r="N114" s="372"/>
      <c r="O114" s="405"/>
      <c r="P114" s="328"/>
      <c r="Q114" s="329"/>
      <c r="R114" s="330"/>
      <c r="S114" s="328"/>
      <c r="T114" s="329"/>
      <c r="U114" s="326"/>
      <c r="V114" s="26"/>
      <c r="W114" s="242">
        <f>J114</f>
        <v>0</v>
      </c>
      <c r="X114" s="242">
        <f>K114</f>
        <v>0</v>
      </c>
      <c r="AC114" s="2" t="s">
        <v>246</v>
      </c>
      <c r="AD114" s="308">
        <f>SUMIF(AB$114:AB$156,1,G$114:G$156)</f>
        <v>2</v>
      </c>
    </row>
    <row r="115" spans="1:30" ht="15.75" customHeight="1">
      <c r="A115" s="437"/>
      <c r="B115" s="347" t="s">
        <v>29</v>
      </c>
      <c r="C115" s="337"/>
      <c r="D115" s="337"/>
      <c r="E115" s="337"/>
      <c r="F115" s="337"/>
      <c r="G115" s="337">
        <f>H115/30</f>
        <v>1</v>
      </c>
      <c r="H115" s="337">
        <v>30</v>
      </c>
      <c r="I115" s="376"/>
      <c r="J115" s="370"/>
      <c r="K115" s="371"/>
      <c r="L115" s="371"/>
      <c r="M115" s="339"/>
      <c r="N115" s="372"/>
      <c r="O115" s="405"/>
      <c r="P115" s="328"/>
      <c r="Q115" s="329"/>
      <c r="R115" s="330"/>
      <c r="S115" s="328"/>
      <c r="T115" s="329"/>
      <c r="U115" s="326"/>
      <c r="V115" s="26"/>
      <c r="W115" s="242">
        <f aca="true" t="shared" si="4" ref="W115:W158">J115</f>
        <v>0</v>
      </c>
      <c r="X115" s="242">
        <f aca="true" t="shared" si="5" ref="X115:X158">K115</f>
        <v>0</v>
      </c>
      <c r="AC115" s="2" t="s">
        <v>247</v>
      </c>
      <c r="AD115" s="308">
        <f>SUMIF(AB$114:AB$156,2,G$114:G$156)</f>
        <v>9</v>
      </c>
    </row>
    <row r="116" spans="1:30" ht="15.75" customHeight="1">
      <c r="A116" s="437" t="s">
        <v>174</v>
      </c>
      <c r="B116" s="347" t="s">
        <v>30</v>
      </c>
      <c r="C116" s="337"/>
      <c r="D116" s="337">
        <v>4</v>
      </c>
      <c r="E116" s="337"/>
      <c r="F116" s="337"/>
      <c r="G116" s="337">
        <f>H116/30</f>
        <v>1.5</v>
      </c>
      <c r="H116" s="337">
        <v>45</v>
      </c>
      <c r="I116" s="376">
        <f>SUM(J116:L116)</f>
        <v>4</v>
      </c>
      <c r="J116" s="370">
        <v>4</v>
      </c>
      <c r="K116" s="371"/>
      <c r="L116" s="371"/>
      <c r="M116" s="339">
        <f>H116-I116</f>
        <v>41</v>
      </c>
      <c r="N116" s="372"/>
      <c r="O116" s="405"/>
      <c r="P116" s="328"/>
      <c r="Q116" s="329"/>
      <c r="R116" s="330"/>
      <c r="S116" s="328" t="s">
        <v>220</v>
      </c>
      <c r="T116" s="329"/>
      <c r="U116" s="326"/>
      <c r="V116" s="26"/>
      <c r="W116" s="242">
        <f t="shared" si="4"/>
        <v>4</v>
      </c>
      <c r="X116" s="242">
        <f t="shared" si="5"/>
        <v>0</v>
      </c>
      <c r="AB116" s="2">
        <v>2</v>
      </c>
      <c r="AC116" s="2" t="s">
        <v>101</v>
      </c>
      <c r="AD116" s="308">
        <f>SUMIF(AB$114:AB$156,3,G$114:G$156)</f>
        <v>29</v>
      </c>
    </row>
    <row r="117" spans="1:30" ht="15.75" customHeight="1">
      <c r="A117" s="437" t="s">
        <v>175</v>
      </c>
      <c r="B117" s="347" t="s">
        <v>30</v>
      </c>
      <c r="C117" s="337">
        <v>5</v>
      </c>
      <c r="D117" s="337"/>
      <c r="E117" s="337"/>
      <c r="F117" s="337"/>
      <c r="G117" s="337">
        <f>H117/30</f>
        <v>2</v>
      </c>
      <c r="H117" s="337">
        <v>60</v>
      </c>
      <c r="I117" s="376">
        <v>8</v>
      </c>
      <c r="J117" s="370" t="s">
        <v>81</v>
      </c>
      <c r="K117" s="337" t="s">
        <v>229</v>
      </c>
      <c r="L117" s="371"/>
      <c r="M117" s="339">
        <f>H117-I117</f>
        <v>52</v>
      </c>
      <c r="N117" s="372"/>
      <c r="O117" s="405"/>
      <c r="P117" s="328"/>
      <c r="Q117" s="329"/>
      <c r="R117" s="330"/>
      <c r="S117" s="328"/>
      <c r="T117" s="331" t="s">
        <v>222</v>
      </c>
      <c r="U117" s="326"/>
      <c r="V117" s="26"/>
      <c r="W117" s="242" t="str">
        <f t="shared" si="4"/>
        <v>6/0</v>
      </c>
      <c r="X117" s="242" t="str">
        <f t="shared" si="5"/>
        <v>2/0</v>
      </c>
      <c r="AB117" s="2">
        <v>3</v>
      </c>
      <c r="AD117" s="308">
        <f>SUM(AD114:AD116)</f>
        <v>40</v>
      </c>
    </row>
    <row r="118" spans="1:24" ht="15.75" customHeight="1">
      <c r="A118" s="437" t="s">
        <v>176</v>
      </c>
      <c r="B118" s="345" t="s">
        <v>36</v>
      </c>
      <c r="C118" s="337"/>
      <c r="D118" s="337"/>
      <c r="E118" s="337"/>
      <c r="F118" s="337"/>
      <c r="G118" s="326">
        <v>3.5</v>
      </c>
      <c r="H118" s="332">
        <f>30*G118</f>
        <v>105</v>
      </c>
      <c r="I118" s="376"/>
      <c r="J118" s="337"/>
      <c r="K118" s="337"/>
      <c r="L118" s="337"/>
      <c r="M118" s="339"/>
      <c r="N118" s="340"/>
      <c r="O118" s="341"/>
      <c r="P118" s="339"/>
      <c r="Q118" s="340"/>
      <c r="R118" s="341"/>
      <c r="S118" s="339"/>
      <c r="T118" s="342"/>
      <c r="U118" s="339"/>
      <c r="V118" s="26"/>
      <c r="W118" s="242">
        <f t="shared" si="4"/>
        <v>0</v>
      </c>
      <c r="X118" s="242">
        <f t="shared" si="5"/>
        <v>0</v>
      </c>
    </row>
    <row r="119" spans="1:24" ht="15.75" customHeight="1">
      <c r="A119" s="340"/>
      <c r="B119" s="347" t="s">
        <v>29</v>
      </c>
      <c r="C119" s="337"/>
      <c r="D119" s="337"/>
      <c r="E119" s="337"/>
      <c r="F119" s="337"/>
      <c r="G119" s="326">
        <v>0.5</v>
      </c>
      <c r="H119" s="332">
        <f>G119*30</f>
        <v>15</v>
      </c>
      <c r="I119" s="376"/>
      <c r="J119" s="337"/>
      <c r="K119" s="337"/>
      <c r="L119" s="359"/>
      <c r="M119" s="360"/>
      <c r="N119" s="361"/>
      <c r="O119" s="362"/>
      <c r="P119" s="360"/>
      <c r="Q119" s="361"/>
      <c r="R119" s="362"/>
      <c r="S119" s="360"/>
      <c r="T119" s="363"/>
      <c r="U119" s="339"/>
      <c r="V119" s="26"/>
      <c r="W119" s="242">
        <f t="shared" si="4"/>
        <v>0</v>
      </c>
      <c r="X119" s="242">
        <f t="shared" si="5"/>
        <v>0</v>
      </c>
    </row>
    <row r="120" spans="1:28" ht="15.75" customHeight="1">
      <c r="A120" s="437" t="s">
        <v>177</v>
      </c>
      <c r="B120" s="347" t="s">
        <v>272</v>
      </c>
      <c r="C120" s="337"/>
      <c r="D120" s="337">
        <v>5</v>
      </c>
      <c r="E120" s="337"/>
      <c r="F120" s="337"/>
      <c r="G120" s="326">
        <v>3</v>
      </c>
      <c r="H120" s="332">
        <f>G120*30</f>
        <v>90</v>
      </c>
      <c r="I120" s="376">
        <v>4</v>
      </c>
      <c r="J120" s="337">
        <v>4</v>
      </c>
      <c r="K120" s="337"/>
      <c r="L120" s="337"/>
      <c r="M120" s="339">
        <f>H120-I120</f>
        <v>86</v>
      </c>
      <c r="N120" s="340"/>
      <c r="O120" s="341"/>
      <c r="P120" s="339"/>
      <c r="Q120" s="340"/>
      <c r="R120" s="341"/>
      <c r="S120" s="339"/>
      <c r="T120" s="342" t="s">
        <v>220</v>
      </c>
      <c r="U120" s="339"/>
      <c r="V120" s="26"/>
      <c r="W120" s="242">
        <f t="shared" si="4"/>
        <v>4</v>
      </c>
      <c r="X120" s="242">
        <f t="shared" si="5"/>
        <v>0</v>
      </c>
      <c r="AB120" s="2">
        <v>3</v>
      </c>
    </row>
    <row r="121" spans="1:24" ht="15.75" customHeight="1" hidden="1">
      <c r="A121" s="367" t="s">
        <v>178</v>
      </c>
      <c r="B121" s="439" t="s">
        <v>37</v>
      </c>
      <c r="C121" s="337"/>
      <c r="D121" s="337"/>
      <c r="E121" s="337"/>
      <c r="F121" s="337"/>
      <c r="G121" s="326">
        <v>2</v>
      </c>
      <c r="H121" s="332">
        <v>60</v>
      </c>
      <c r="I121" s="337"/>
      <c r="J121" s="371"/>
      <c r="K121" s="371"/>
      <c r="L121" s="371"/>
      <c r="M121" s="339"/>
      <c r="N121" s="372"/>
      <c r="O121" s="373"/>
      <c r="P121" s="374"/>
      <c r="Q121" s="372"/>
      <c r="R121" s="373"/>
      <c r="S121" s="374"/>
      <c r="T121" s="375"/>
      <c r="U121" s="374"/>
      <c r="V121" s="31"/>
      <c r="W121" s="242">
        <f t="shared" si="4"/>
        <v>0</v>
      </c>
      <c r="X121" s="242">
        <f t="shared" si="5"/>
        <v>0</v>
      </c>
    </row>
    <row r="122" spans="1:24" ht="11.25" customHeight="1" hidden="1">
      <c r="A122" s="340"/>
      <c r="B122" s="347"/>
      <c r="C122" s="337"/>
      <c r="D122" s="337"/>
      <c r="E122" s="337"/>
      <c r="F122" s="337"/>
      <c r="G122" s="326"/>
      <c r="H122" s="415"/>
      <c r="I122" s="337"/>
      <c r="J122" s="371"/>
      <c r="K122" s="371"/>
      <c r="L122" s="371"/>
      <c r="M122" s="339"/>
      <c r="N122" s="372"/>
      <c r="O122" s="373"/>
      <c r="P122" s="374"/>
      <c r="Q122" s="372"/>
      <c r="R122" s="373"/>
      <c r="S122" s="374"/>
      <c r="T122" s="375"/>
      <c r="U122" s="374"/>
      <c r="V122" s="31"/>
      <c r="W122" s="242">
        <f t="shared" si="4"/>
        <v>0</v>
      </c>
      <c r="X122" s="242">
        <f t="shared" si="5"/>
        <v>0</v>
      </c>
    </row>
    <row r="123" spans="1:28" ht="15.75" customHeight="1">
      <c r="A123" s="367" t="s">
        <v>178</v>
      </c>
      <c r="B123" s="439" t="s">
        <v>273</v>
      </c>
      <c r="C123" s="337"/>
      <c r="D123" s="337">
        <v>1</v>
      </c>
      <c r="E123" s="337"/>
      <c r="F123" s="337"/>
      <c r="G123" s="326">
        <v>2</v>
      </c>
      <c r="H123" s="337">
        <v>60</v>
      </c>
      <c r="I123" s="376">
        <f>SUM(J123:L123)</f>
        <v>4</v>
      </c>
      <c r="J123" s="337">
        <v>4</v>
      </c>
      <c r="K123" s="337"/>
      <c r="L123" s="371"/>
      <c r="M123" s="339">
        <f>H123-I123</f>
        <v>56</v>
      </c>
      <c r="N123" s="372">
        <v>4</v>
      </c>
      <c r="O123" s="373"/>
      <c r="P123" s="374"/>
      <c r="Q123" s="372"/>
      <c r="R123" s="373"/>
      <c r="S123" s="374"/>
      <c r="T123" s="375"/>
      <c r="U123" s="374"/>
      <c r="V123" s="31"/>
      <c r="W123" s="242">
        <f t="shared" si="4"/>
        <v>4</v>
      </c>
      <c r="X123" s="242">
        <f t="shared" si="5"/>
        <v>0</v>
      </c>
      <c r="AB123" s="2">
        <v>1</v>
      </c>
    </row>
    <row r="124" spans="1:24" ht="15.75" customHeight="1">
      <c r="A124" s="367" t="s">
        <v>180</v>
      </c>
      <c r="B124" s="440" t="s">
        <v>167</v>
      </c>
      <c r="C124" s="350"/>
      <c r="D124" s="350"/>
      <c r="E124" s="350"/>
      <c r="F124" s="350"/>
      <c r="G124" s="326">
        <f>SUM(G125:G126)</f>
        <v>3</v>
      </c>
      <c r="H124" s="332">
        <f>SUM(H125:H126)</f>
        <v>90</v>
      </c>
      <c r="I124" s="376"/>
      <c r="J124" s="337"/>
      <c r="K124" s="337"/>
      <c r="L124" s="371"/>
      <c r="M124" s="339"/>
      <c r="N124" s="386"/>
      <c r="O124" s="387"/>
      <c r="P124" s="388"/>
      <c r="Q124" s="386"/>
      <c r="R124" s="387"/>
      <c r="S124" s="388"/>
      <c r="T124" s="375"/>
      <c r="U124" s="388"/>
      <c r="V124" s="31"/>
      <c r="W124" s="242">
        <f t="shared" si="4"/>
        <v>0</v>
      </c>
      <c r="X124" s="242">
        <f t="shared" si="5"/>
        <v>0</v>
      </c>
    </row>
    <row r="125" spans="1:24" ht="15.75" customHeight="1">
      <c r="A125" s="340"/>
      <c r="B125" s="347" t="s">
        <v>29</v>
      </c>
      <c r="C125" s="350"/>
      <c r="D125" s="350"/>
      <c r="E125" s="350"/>
      <c r="F125" s="350"/>
      <c r="G125" s="337">
        <f>H125/30</f>
        <v>1.5</v>
      </c>
      <c r="H125" s="337">
        <v>45</v>
      </c>
      <c r="I125" s="376"/>
      <c r="J125" s="337"/>
      <c r="K125" s="337"/>
      <c r="L125" s="371"/>
      <c r="M125" s="339"/>
      <c r="N125" s="386"/>
      <c r="O125" s="387"/>
      <c r="P125" s="388"/>
      <c r="Q125" s="386"/>
      <c r="R125" s="387"/>
      <c r="S125" s="388"/>
      <c r="T125" s="375"/>
      <c r="U125" s="388"/>
      <c r="V125" s="31"/>
      <c r="W125" s="242">
        <f t="shared" si="4"/>
        <v>0</v>
      </c>
      <c r="X125" s="242">
        <f t="shared" si="5"/>
        <v>0</v>
      </c>
    </row>
    <row r="126" spans="1:28" ht="15.75" customHeight="1">
      <c r="A126" s="367" t="s">
        <v>181</v>
      </c>
      <c r="B126" s="347" t="s">
        <v>30</v>
      </c>
      <c r="C126" s="350"/>
      <c r="D126" s="350" t="s">
        <v>248</v>
      </c>
      <c r="E126" s="350"/>
      <c r="F126" s="350"/>
      <c r="G126" s="337">
        <v>1.5</v>
      </c>
      <c r="H126" s="337">
        <v>45</v>
      </c>
      <c r="I126" s="376">
        <f>SUM(J126:L126)</f>
        <v>4</v>
      </c>
      <c r="J126" s="337">
        <v>4</v>
      </c>
      <c r="K126" s="337"/>
      <c r="L126" s="337"/>
      <c r="M126" s="339">
        <f>H126-I126</f>
        <v>41</v>
      </c>
      <c r="N126" s="340"/>
      <c r="O126" s="341"/>
      <c r="P126" s="441"/>
      <c r="Q126" s="340"/>
      <c r="R126" s="341"/>
      <c r="S126" s="441"/>
      <c r="T126" s="342"/>
      <c r="U126" s="337">
        <v>4</v>
      </c>
      <c r="V126" s="31"/>
      <c r="W126" s="242">
        <f t="shared" si="4"/>
        <v>4</v>
      </c>
      <c r="X126" s="242">
        <f t="shared" si="5"/>
        <v>0</v>
      </c>
      <c r="AB126" s="2">
        <v>3</v>
      </c>
    </row>
    <row r="127" spans="1:24" ht="15.75" customHeight="1">
      <c r="A127" s="367" t="s">
        <v>182</v>
      </c>
      <c r="B127" s="347" t="s">
        <v>66</v>
      </c>
      <c r="C127" s="350"/>
      <c r="D127" s="350"/>
      <c r="E127" s="350"/>
      <c r="F127" s="350"/>
      <c r="G127" s="337">
        <v>6</v>
      </c>
      <c r="H127" s="337">
        <f>G127*30</f>
        <v>180</v>
      </c>
      <c r="I127" s="376"/>
      <c r="J127" s="337"/>
      <c r="K127" s="337"/>
      <c r="L127" s="337"/>
      <c r="M127" s="339"/>
      <c r="N127" s="340"/>
      <c r="O127" s="341"/>
      <c r="P127" s="339"/>
      <c r="Q127" s="340"/>
      <c r="R127" s="341"/>
      <c r="S127" s="441"/>
      <c r="T127" s="342"/>
      <c r="U127" s="339"/>
      <c r="V127" s="31"/>
      <c r="W127" s="242"/>
      <c r="X127" s="242"/>
    </row>
    <row r="128" spans="1:24" ht="15.75" customHeight="1">
      <c r="A128" s="306"/>
      <c r="B128" s="347" t="s">
        <v>29</v>
      </c>
      <c r="C128" s="350"/>
      <c r="D128" s="350"/>
      <c r="E128" s="350"/>
      <c r="F128" s="350"/>
      <c r="G128" s="337">
        <v>3</v>
      </c>
      <c r="H128" s="337">
        <f>G128*30</f>
        <v>90</v>
      </c>
      <c r="I128" s="376"/>
      <c r="J128" s="337"/>
      <c r="K128" s="337"/>
      <c r="L128" s="337"/>
      <c r="M128" s="339"/>
      <c r="N128" s="340"/>
      <c r="O128" s="341"/>
      <c r="P128" s="339"/>
      <c r="Q128" s="340"/>
      <c r="R128" s="341"/>
      <c r="S128" s="441"/>
      <c r="T128" s="342"/>
      <c r="U128" s="339"/>
      <c r="V128" s="31"/>
      <c r="W128" s="242"/>
      <c r="X128" s="242"/>
    </row>
    <row r="129" spans="1:28" s="231" customFormat="1" ht="15.75" customHeight="1">
      <c r="A129" s="306" t="s">
        <v>274</v>
      </c>
      <c r="B129" s="347" t="s">
        <v>30</v>
      </c>
      <c r="C129" s="350"/>
      <c r="D129" s="350">
        <v>5</v>
      </c>
      <c r="E129" s="350"/>
      <c r="F129" s="350"/>
      <c r="G129" s="337">
        <v>3</v>
      </c>
      <c r="H129" s="337">
        <f>G129*30</f>
        <v>90</v>
      </c>
      <c r="I129" s="376">
        <v>8</v>
      </c>
      <c r="J129" s="370" t="s">
        <v>81</v>
      </c>
      <c r="K129" s="337" t="s">
        <v>229</v>
      </c>
      <c r="L129" s="337"/>
      <c r="M129" s="339">
        <f>H129-I129</f>
        <v>82</v>
      </c>
      <c r="N129" s="340"/>
      <c r="O129" s="341"/>
      <c r="P129" s="339"/>
      <c r="Q129" s="340"/>
      <c r="R129" s="341"/>
      <c r="S129" s="441"/>
      <c r="T129" s="367" t="s">
        <v>222</v>
      </c>
      <c r="U129" s="339"/>
      <c r="V129" s="441"/>
      <c r="W129" s="242">
        <v>4</v>
      </c>
      <c r="X129" s="242">
        <v>2</v>
      </c>
      <c r="Z129" s="231" t="s">
        <v>245</v>
      </c>
      <c r="AB129" s="231">
        <v>3</v>
      </c>
    </row>
    <row r="130" spans="1:24" s="231" customFormat="1" ht="15.75" customHeight="1" hidden="1">
      <c r="A130" s="306"/>
      <c r="B130" s="347"/>
      <c r="C130" s="350"/>
      <c r="D130" s="350"/>
      <c r="E130" s="350"/>
      <c r="F130" s="350"/>
      <c r="G130" s="337"/>
      <c r="H130" s="326"/>
      <c r="I130" s="376"/>
      <c r="J130" s="370"/>
      <c r="K130" s="337"/>
      <c r="L130" s="337"/>
      <c r="M130" s="339"/>
      <c r="N130" s="442"/>
      <c r="O130" s="341"/>
      <c r="P130" s="339"/>
      <c r="Q130" s="340"/>
      <c r="R130" s="341"/>
      <c r="S130" s="339"/>
      <c r="T130" s="443"/>
      <c r="U130" s="339"/>
      <c r="V130" s="230"/>
      <c r="W130" s="242"/>
      <c r="X130" s="242"/>
    </row>
    <row r="131" spans="1:24" s="231" customFormat="1" ht="15.75" customHeight="1" hidden="1">
      <c r="A131" s="306"/>
      <c r="B131" s="347"/>
      <c r="C131" s="350"/>
      <c r="D131" s="350"/>
      <c r="E131" s="350"/>
      <c r="F131" s="350"/>
      <c r="G131" s="337"/>
      <c r="H131" s="326"/>
      <c r="I131" s="376"/>
      <c r="J131" s="370"/>
      <c r="K131" s="337"/>
      <c r="L131" s="337"/>
      <c r="M131" s="339"/>
      <c r="N131" s="442"/>
      <c r="O131" s="341"/>
      <c r="P131" s="339"/>
      <c r="Q131" s="340"/>
      <c r="R131" s="341"/>
      <c r="S131" s="339"/>
      <c r="T131" s="443"/>
      <c r="U131" s="339"/>
      <c r="V131" s="230"/>
      <c r="W131" s="242"/>
      <c r="X131" s="242"/>
    </row>
    <row r="132" spans="1:24" ht="15.75" customHeight="1">
      <c r="A132" s="435" t="s">
        <v>183</v>
      </c>
      <c r="B132" s="345" t="s">
        <v>40</v>
      </c>
      <c r="C132" s="337"/>
      <c r="D132" s="337"/>
      <c r="E132" s="337"/>
      <c r="F132" s="337"/>
      <c r="G132" s="337">
        <v>3.5</v>
      </c>
      <c r="H132" s="332">
        <f>30*G132</f>
        <v>105</v>
      </c>
      <c r="I132" s="376"/>
      <c r="J132" s="337"/>
      <c r="K132" s="371"/>
      <c r="L132" s="371"/>
      <c r="M132" s="339"/>
      <c r="N132" s="444"/>
      <c r="O132" s="444"/>
      <c r="P132" s="374"/>
      <c r="Q132" s="372"/>
      <c r="R132" s="373"/>
      <c r="S132" s="374"/>
      <c r="T132" s="375"/>
      <c r="U132" s="374"/>
      <c r="V132" s="31"/>
      <c r="W132" s="242">
        <f>J132</f>
        <v>0</v>
      </c>
      <c r="X132" s="242">
        <f t="shared" si="5"/>
        <v>0</v>
      </c>
    </row>
    <row r="133" spans="1:24" ht="15.75" customHeight="1">
      <c r="A133" s="340"/>
      <c r="B133" s="347" t="s">
        <v>29</v>
      </c>
      <c r="C133" s="337"/>
      <c r="D133" s="337"/>
      <c r="E133" s="337"/>
      <c r="F133" s="337"/>
      <c r="G133" s="337">
        <v>1</v>
      </c>
      <c r="H133" s="332">
        <f>30*G133</f>
        <v>30</v>
      </c>
      <c r="I133" s="376"/>
      <c r="J133" s="337"/>
      <c r="K133" s="371"/>
      <c r="L133" s="371"/>
      <c r="M133" s="339"/>
      <c r="N133" s="444"/>
      <c r="O133" s="444"/>
      <c r="P133" s="374"/>
      <c r="Q133" s="444"/>
      <c r="R133" s="444"/>
      <c r="S133" s="373"/>
      <c r="T133" s="375"/>
      <c r="U133" s="374"/>
      <c r="V133" s="31"/>
      <c r="W133" s="242">
        <f t="shared" si="4"/>
        <v>0</v>
      </c>
      <c r="X133" s="242">
        <f t="shared" si="5"/>
        <v>0</v>
      </c>
    </row>
    <row r="134" spans="1:28" ht="15.75" customHeight="1">
      <c r="A134" s="367" t="s">
        <v>184</v>
      </c>
      <c r="B134" s="347" t="s">
        <v>272</v>
      </c>
      <c r="C134" s="337"/>
      <c r="D134" s="337">
        <v>3</v>
      </c>
      <c r="E134" s="337"/>
      <c r="F134" s="337"/>
      <c r="G134" s="337">
        <v>2.5</v>
      </c>
      <c r="H134" s="332">
        <f>30*G134</f>
        <v>75</v>
      </c>
      <c r="I134" s="376">
        <v>8</v>
      </c>
      <c r="J134" s="370" t="s">
        <v>81</v>
      </c>
      <c r="K134" s="337" t="s">
        <v>229</v>
      </c>
      <c r="L134" s="371"/>
      <c r="M134" s="339">
        <f>H134-I134</f>
        <v>67</v>
      </c>
      <c r="N134" s="444"/>
      <c r="O134" s="444"/>
      <c r="P134" s="374"/>
      <c r="Q134" s="444" t="s">
        <v>222</v>
      </c>
      <c r="R134" s="444"/>
      <c r="S134" s="373"/>
      <c r="T134" s="375"/>
      <c r="U134" s="374"/>
      <c r="V134" s="31"/>
      <c r="W134" s="242" t="str">
        <f t="shared" si="4"/>
        <v>6/0</v>
      </c>
      <c r="X134" s="242" t="str">
        <f t="shared" si="5"/>
        <v>2/0</v>
      </c>
      <c r="AB134" s="2">
        <v>2</v>
      </c>
    </row>
    <row r="135" spans="1:24" ht="15.75" customHeight="1">
      <c r="A135" s="377" t="s">
        <v>185</v>
      </c>
      <c r="B135" s="345" t="s">
        <v>35</v>
      </c>
      <c r="C135" s="337"/>
      <c r="D135" s="337"/>
      <c r="E135" s="337"/>
      <c r="F135" s="337"/>
      <c r="G135" s="337">
        <v>3.5</v>
      </c>
      <c r="H135" s="332">
        <f aca="true" t="shared" si="6" ref="H135:H143">G135*30</f>
        <v>105</v>
      </c>
      <c r="I135" s="376"/>
      <c r="J135" s="337"/>
      <c r="K135" s="337"/>
      <c r="L135" s="337"/>
      <c r="M135" s="339"/>
      <c r="N135" s="340"/>
      <c r="O135" s="341"/>
      <c r="P135" s="339"/>
      <c r="Q135" s="337"/>
      <c r="R135" s="337"/>
      <c r="S135" s="341"/>
      <c r="T135" s="342"/>
      <c r="U135" s="339"/>
      <c r="V135" s="26"/>
      <c r="W135" s="242">
        <f t="shared" si="4"/>
        <v>0</v>
      </c>
      <c r="X135" s="242">
        <f t="shared" si="5"/>
        <v>0</v>
      </c>
    </row>
    <row r="136" spans="1:24" ht="15.75" customHeight="1">
      <c r="A136" s="340"/>
      <c r="B136" s="347" t="s">
        <v>29</v>
      </c>
      <c r="C136" s="337"/>
      <c r="D136" s="337"/>
      <c r="E136" s="337"/>
      <c r="F136" s="337"/>
      <c r="G136" s="337">
        <v>1</v>
      </c>
      <c r="H136" s="332">
        <f t="shared" si="6"/>
        <v>30</v>
      </c>
      <c r="I136" s="376"/>
      <c r="J136" s="337"/>
      <c r="K136" s="337"/>
      <c r="L136" s="337"/>
      <c r="M136" s="339"/>
      <c r="N136" s="340"/>
      <c r="O136" s="341"/>
      <c r="P136" s="339"/>
      <c r="Q136" s="337"/>
      <c r="R136" s="337"/>
      <c r="S136" s="341"/>
      <c r="T136" s="342"/>
      <c r="U136" s="352"/>
      <c r="V136" s="26"/>
      <c r="W136" s="242">
        <f t="shared" si="4"/>
        <v>0</v>
      </c>
      <c r="X136" s="242">
        <f t="shared" si="5"/>
        <v>0</v>
      </c>
    </row>
    <row r="137" spans="1:28" ht="15.75" customHeight="1">
      <c r="A137" s="377" t="s">
        <v>186</v>
      </c>
      <c r="B137" s="347" t="s">
        <v>30</v>
      </c>
      <c r="C137" s="337">
        <v>4</v>
      </c>
      <c r="D137" s="337"/>
      <c r="E137" s="337"/>
      <c r="F137" s="337"/>
      <c r="G137" s="337">
        <v>2.5</v>
      </c>
      <c r="H137" s="332">
        <f t="shared" si="6"/>
        <v>75</v>
      </c>
      <c r="I137" s="376">
        <v>8</v>
      </c>
      <c r="J137" s="370" t="s">
        <v>81</v>
      </c>
      <c r="K137" s="337" t="s">
        <v>229</v>
      </c>
      <c r="L137" s="337"/>
      <c r="M137" s="339">
        <f>H137-I137</f>
        <v>67</v>
      </c>
      <c r="N137" s="340"/>
      <c r="O137" s="341"/>
      <c r="P137" s="339"/>
      <c r="Q137" s="337"/>
      <c r="R137" s="337"/>
      <c r="S137" s="445" t="s">
        <v>222</v>
      </c>
      <c r="T137" s="342"/>
      <c r="U137" s="352"/>
      <c r="V137" s="26"/>
      <c r="W137" s="242">
        <v>4</v>
      </c>
      <c r="X137" s="242">
        <v>2</v>
      </c>
      <c r="AB137" s="2">
        <v>2</v>
      </c>
    </row>
    <row r="138" spans="1:24" ht="15.75" customHeight="1">
      <c r="A138" s="437" t="s">
        <v>187</v>
      </c>
      <c r="B138" s="446" t="s">
        <v>170</v>
      </c>
      <c r="C138" s="337"/>
      <c r="D138" s="337"/>
      <c r="E138" s="337"/>
      <c r="F138" s="337"/>
      <c r="G138" s="337">
        <v>5</v>
      </c>
      <c r="H138" s="332">
        <f t="shared" si="6"/>
        <v>150</v>
      </c>
      <c r="I138" s="376"/>
      <c r="J138" s="337"/>
      <c r="K138" s="337"/>
      <c r="L138" s="337"/>
      <c r="M138" s="339"/>
      <c r="N138" s="353"/>
      <c r="O138" s="354"/>
      <c r="P138" s="352"/>
      <c r="Q138" s="353"/>
      <c r="R138" s="354"/>
      <c r="S138" s="352"/>
      <c r="T138" s="342"/>
      <c r="U138" s="339"/>
      <c r="V138" s="26"/>
      <c r="W138" s="242">
        <f t="shared" si="4"/>
        <v>0</v>
      </c>
      <c r="X138" s="242">
        <f t="shared" si="5"/>
        <v>0</v>
      </c>
    </row>
    <row r="139" spans="1:24" ht="15.75" customHeight="1">
      <c r="A139" s="437"/>
      <c r="B139" s="347" t="s">
        <v>29</v>
      </c>
      <c r="C139" s="337"/>
      <c r="D139" s="337"/>
      <c r="E139" s="337"/>
      <c r="F139" s="337"/>
      <c r="G139" s="337">
        <v>1</v>
      </c>
      <c r="H139" s="332">
        <f t="shared" si="6"/>
        <v>30</v>
      </c>
      <c r="I139" s="376"/>
      <c r="J139" s="337"/>
      <c r="K139" s="337"/>
      <c r="L139" s="337"/>
      <c r="M139" s="339"/>
      <c r="N139" s="353"/>
      <c r="O139" s="354"/>
      <c r="P139" s="352"/>
      <c r="Q139" s="353"/>
      <c r="R139" s="354"/>
      <c r="S139" s="352"/>
      <c r="T139" s="342"/>
      <c r="U139" s="339"/>
      <c r="V139" s="26"/>
      <c r="W139" s="242">
        <f t="shared" si="4"/>
        <v>0</v>
      </c>
      <c r="X139" s="242">
        <f t="shared" si="5"/>
        <v>0</v>
      </c>
    </row>
    <row r="140" spans="1:28" ht="15.75" customHeight="1">
      <c r="A140" s="437" t="s">
        <v>188</v>
      </c>
      <c r="B140" s="347" t="s">
        <v>30</v>
      </c>
      <c r="C140" s="337"/>
      <c r="D140" s="337">
        <v>5</v>
      </c>
      <c r="E140" s="337"/>
      <c r="F140" s="337"/>
      <c r="G140" s="337">
        <v>4</v>
      </c>
      <c r="H140" s="332">
        <f t="shared" si="6"/>
        <v>120</v>
      </c>
      <c r="I140" s="376">
        <v>8</v>
      </c>
      <c r="J140" s="370" t="s">
        <v>81</v>
      </c>
      <c r="K140" s="337" t="s">
        <v>229</v>
      </c>
      <c r="L140" s="337"/>
      <c r="M140" s="339">
        <f>H140-I140</f>
        <v>112</v>
      </c>
      <c r="N140" s="340"/>
      <c r="O140" s="341"/>
      <c r="P140" s="339"/>
      <c r="Q140" s="340"/>
      <c r="R140" s="341"/>
      <c r="S140" s="339"/>
      <c r="T140" s="367" t="s">
        <v>222</v>
      </c>
      <c r="U140" s="339"/>
      <c r="V140" s="26"/>
      <c r="W140" s="242">
        <v>4</v>
      </c>
      <c r="X140" s="242">
        <v>2</v>
      </c>
      <c r="AB140" s="2">
        <v>3</v>
      </c>
    </row>
    <row r="141" spans="1:24" ht="15.75" customHeight="1">
      <c r="A141" s="377" t="s">
        <v>189</v>
      </c>
      <c r="B141" s="439" t="s">
        <v>33</v>
      </c>
      <c r="C141" s="337"/>
      <c r="D141" s="337"/>
      <c r="E141" s="337"/>
      <c r="F141" s="337"/>
      <c r="G141" s="337">
        <v>3.5</v>
      </c>
      <c r="H141" s="332">
        <f t="shared" si="6"/>
        <v>105</v>
      </c>
      <c r="I141" s="447"/>
      <c r="J141" s="448"/>
      <c r="K141" s="449"/>
      <c r="L141" s="449"/>
      <c r="M141" s="328"/>
      <c r="N141" s="329"/>
      <c r="O141" s="330"/>
      <c r="P141" s="328"/>
      <c r="Q141" s="329"/>
      <c r="R141" s="330"/>
      <c r="S141" s="328"/>
      <c r="T141" s="331"/>
      <c r="U141" s="328"/>
      <c r="V141" s="55"/>
      <c r="W141" s="242">
        <f t="shared" si="4"/>
        <v>0</v>
      </c>
      <c r="X141" s="242">
        <f t="shared" si="5"/>
        <v>0</v>
      </c>
    </row>
    <row r="142" spans="1:24" ht="15.75" customHeight="1">
      <c r="A142" s="340"/>
      <c r="B142" s="347" t="s">
        <v>29</v>
      </c>
      <c r="C142" s="337"/>
      <c r="D142" s="337"/>
      <c r="E142" s="337"/>
      <c r="F142" s="337"/>
      <c r="G142" s="337">
        <v>1</v>
      </c>
      <c r="H142" s="332">
        <f t="shared" si="6"/>
        <v>30</v>
      </c>
      <c r="I142" s="376"/>
      <c r="J142" s="370"/>
      <c r="K142" s="371"/>
      <c r="L142" s="371"/>
      <c r="M142" s="339"/>
      <c r="N142" s="329"/>
      <c r="O142" s="330"/>
      <c r="P142" s="328"/>
      <c r="Q142" s="329"/>
      <c r="R142" s="330"/>
      <c r="S142" s="328"/>
      <c r="T142" s="331"/>
      <c r="U142" s="328"/>
      <c r="V142" s="26"/>
      <c r="W142" s="242">
        <f t="shared" si="4"/>
        <v>0</v>
      </c>
      <c r="X142" s="242">
        <f t="shared" si="5"/>
        <v>0</v>
      </c>
    </row>
    <row r="143" spans="1:28" ht="15.75" customHeight="1">
      <c r="A143" s="377" t="s">
        <v>190</v>
      </c>
      <c r="B143" s="347" t="s">
        <v>30</v>
      </c>
      <c r="C143" s="337"/>
      <c r="D143" s="337">
        <v>3</v>
      </c>
      <c r="E143" s="337"/>
      <c r="F143" s="337"/>
      <c r="G143" s="337">
        <v>2.5</v>
      </c>
      <c r="H143" s="332">
        <f t="shared" si="6"/>
        <v>75</v>
      </c>
      <c r="I143" s="376">
        <f>SUM(J143:L143)</f>
        <v>4</v>
      </c>
      <c r="J143" s="337">
        <v>4</v>
      </c>
      <c r="K143" s="337"/>
      <c r="L143" s="371"/>
      <c r="M143" s="339">
        <f>H143-I143</f>
        <v>71</v>
      </c>
      <c r="N143" s="329"/>
      <c r="O143" s="330"/>
      <c r="P143" s="328"/>
      <c r="Q143" s="329">
        <v>4</v>
      </c>
      <c r="R143" s="330"/>
      <c r="S143" s="328"/>
      <c r="T143" s="331"/>
      <c r="U143" s="328"/>
      <c r="V143" s="26"/>
      <c r="W143" s="242">
        <f t="shared" si="4"/>
        <v>4</v>
      </c>
      <c r="X143" s="242">
        <f t="shared" si="5"/>
        <v>0</v>
      </c>
      <c r="AB143" s="2">
        <v>2</v>
      </c>
    </row>
    <row r="144" spans="1:24" ht="15.75" customHeight="1">
      <c r="A144" s="437" t="s">
        <v>191</v>
      </c>
      <c r="B144" s="345" t="s">
        <v>41</v>
      </c>
      <c r="C144" s="337"/>
      <c r="D144" s="337"/>
      <c r="E144" s="337"/>
      <c r="F144" s="337"/>
      <c r="G144" s="337">
        <v>6.5</v>
      </c>
      <c r="H144" s="332">
        <f>30*G144</f>
        <v>195</v>
      </c>
      <c r="I144" s="376"/>
      <c r="J144" s="337"/>
      <c r="K144" s="337"/>
      <c r="L144" s="337"/>
      <c r="M144" s="339"/>
      <c r="N144" s="372"/>
      <c r="O144" s="373"/>
      <c r="P144" s="374"/>
      <c r="Q144" s="372"/>
      <c r="R144" s="373"/>
      <c r="S144" s="339"/>
      <c r="T144" s="375"/>
      <c r="U144" s="374"/>
      <c r="V144" s="31"/>
      <c r="W144" s="242">
        <f t="shared" si="4"/>
        <v>0</v>
      </c>
      <c r="X144" s="242">
        <f t="shared" si="5"/>
        <v>0</v>
      </c>
    </row>
    <row r="145" spans="1:24" ht="15.75" customHeight="1">
      <c r="A145" s="340"/>
      <c r="B145" s="347" t="s">
        <v>29</v>
      </c>
      <c r="C145" s="337"/>
      <c r="D145" s="337"/>
      <c r="E145" s="337"/>
      <c r="F145" s="337"/>
      <c r="G145" s="337">
        <v>1</v>
      </c>
      <c r="H145" s="332">
        <f>30*G145</f>
        <v>30</v>
      </c>
      <c r="I145" s="376"/>
      <c r="J145" s="337"/>
      <c r="K145" s="337"/>
      <c r="L145" s="337"/>
      <c r="M145" s="339"/>
      <c r="N145" s="372"/>
      <c r="O145" s="373"/>
      <c r="P145" s="374"/>
      <c r="Q145" s="372"/>
      <c r="R145" s="373"/>
      <c r="S145" s="374"/>
      <c r="T145" s="342"/>
      <c r="U145" s="374"/>
      <c r="V145" s="31"/>
      <c r="W145" s="242">
        <f t="shared" si="4"/>
        <v>0</v>
      </c>
      <c r="X145" s="242">
        <f t="shared" si="5"/>
        <v>0</v>
      </c>
    </row>
    <row r="146" spans="1:24" ht="15.75" customHeight="1" hidden="1">
      <c r="A146" s="377" t="s">
        <v>192</v>
      </c>
      <c r="B146" s="347" t="s">
        <v>30</v>
      </c>
      <c r="C146" s="337"/>
      <c r="D146" s="337"/>
      <c r="E146" s="337"/>
      <c r="F146" s="337"/>
      <c r="G146" s="337"/>
      <c r="H146" s="332"/>
      <c r="I146" s="376"/>
      <c r="J146" s="337"/>
      <c r="K146" s="337"/>
      <c r="L146" s="337"/>
      <c r="M146" s="339"/>
      <c r="N146" s="372"/>
      <c r="O146" s="373"/>
      <c r="P146" s="374"/>
      <c r="Q146" s="372"/>
      <c r="R146" s="373"/>
      <c r="S146" s="339"/>
      <c r="T146" s="375"/>
      <c r="U146" s="374"/>
      <c r="V146" s="31"/>
      <c r="W146" s="242">
        <f t="shared" si="4"/>
        <v>0</v>
      </c>
      <c r="X146" s="242">
        <f t="shared" si="5"/>
        <v>0</v>
      </c>
    </row>
    <row r="147" spans="1:28" ht="15.75" customHeight="1">
      <c r="A147" s="377" t="s">
        <v>192</v>
      </c>
      <c r="B147" s="347" t="s">
        <v>30</v>
      </c>
      <c r="C147" s="337">
        <v>5</v>
      </c>
      <c r="D147" s="337"/>
      <c r="E147" s="337"/>
      <c r="F147" s="337"/>
      <c r="G147" s="337">
        <v>5.5</v>
      </c>
      <c r="H147" s="332">
        <f>30*G147</f>
        <v>165</v>
      </c>
      <c r="I147" s="376">
        <v>16</v>
      </c>
      <c r="J147" s="368" t="s">
        <v>276</v>
      </c>
      <c r="K147" s="450" t="s">
        <v>275</v>
      </c>
      <c r="L147" s="337"/>
      <c r="M147" s="339">
        <f>H147-I147</f>
        <v>149</v>
      </c>
      <c r="N147" s="372"/>
      <c r="O147" s="373"/>
      <c r="P147" s="374"/>
      <c r="Q147" s="372"/>
      <c r="R147" s="373"/>
      <c r="S147" s="374"/>
      <c r="T147" s="367" t="s">
        <v>277</v>
      </c>
      <c r="U147" s="374"/>
      <c r="V147" s="31"/>
      <c r="W147" s="242">
        <v>4</v>
      </c>
      <c r="X147" s="242">
        <v>2</v>
      </c>
      <c r="AB147" s="2">
        <v>3</v>
      </c>
    </row>
    <row r="148" spans="1:24" ht="15.75" customHeight="1">
      <c r="A148" s="377" t="s">
        <v>194</v>
      </c>
      <c r="B148" s="345" t="s">
        <v>171</v>
      </c>
      <c r="C148" s="337"/>
      <c r="D148" s="337"/>
      <c r="E148" s="337"/>
      <c r="F148" s="337"/>
      <c r="G148" s="337">
        <v>4</v>
      </c>
      <c r="H148" s="332">
        <v>120</v>
      </c>
      <c r="I148" s="376"/>
      <c r="J148" s="368"/>
      <c r="K148" s="450"/>
      <c r="L148" s="337"/>
      <c r="M148" s="339"/>
      <c r="N148" s="372"/>
      <c r="O148" s="373"/>
      <c r="P148" s="374"/>
      <c r="Q148" s="375"/>
      <c r="R148" s="373"/>
      <c r="S148" s="374"/>
      <c r="T148" s="443"/>
      <c r="U148" s="374"/>
      <c r="V148" s="31"/>
      <c r="W148" s="242"/>
      <c r="X148" s="242"/>
    </row>
    <row r="149" spans="1:24" ht="15.75" customHeight="1">
      <c r="A149" s="377"/>
      <c r="B149" s="347" t="s">
        <v>29</v>
      </c>
      <c r="C149" s="337"/>
      <c r="D149" s="337"/>
      <c r="E149" s="337"/>
      <c r="F149" s="337"/>
      <c r="G149" s="337">
        <v>1</v>
      </c>
      <c r="H149" s="332">
        <v>30</v>
      </c>
      <c r="I149" s="376"/>
      <c r="J149" s="368"/>
      <c r="K149" s="450"/>
      <c r="L149" s="337"/>
      <c r="M149" s="339"/>
      <c r="N149" s="372"/>
      <c r="O149" s="373"/>
      <c r="P149" s="374"/>
      <c r="Q149" s="375"/>
      <c r="R149" s="373"/>
      <c r="S149" s="374"/>
      <c r="T149" s="443"/>
      <c r="U149" s="374"/>
      <c r="V149" s="31"/>
      <c r="W149" s="242"/>
      <c r="X149" s="242"/>
    </row>
    <row r="150" spans="1:28" ht="15.75" customHeight="1">
      <c r="A150" s="377" t="s">
        <v>278</v>
      </c>
      <c r="B150" s="347" t="s">
        <v>30</v>
      </c>
      <c r="C150" s="337"/>
      <c r="D150" s="337" t="s">
        <v>248</v>
      </c>
      <c r="E150" s="337"/>
      <c r="F150" s="337"/>
      <c r="G150" s="337">
        <v>3</v>
      </c>
      <c r="H150" s="337">
        <v>90</v>
      </c>
      <c r="I150" s="376">
        <v>8</v>
      </c>
      <c r="J150" s="370" t="s">
        <v>81</v>
      </c>
      <c r="K150" s="337" t="s">
        <v>229</v>
      </c>
      <c r="L150" s="337"/>
      <c r="M150" s="339">
        <f>H150-I150</f>
        <v>82</v>
      </c>
      <c r="N150" s="340"/>
      <c r="O150" s="341"/>
      <c r="P150" s="339"/>
      <c r="Q150" s="342"/>
      <c r="R150" s="341"/>
      <c r="S150" s="339"/>
      <c r="T150" s="375"/>
      <c r="U150" s="374" t="s">
        <v>222</v>
      </c>
      <c r="V150" s="31"/>
      <c r="W150" s="242">
        <v>6</v>
      </c>
      <c r="X150" s="242">
        <v>2</v>
      </c>
      <c r="AB150" s="2">
        <v>3</v>
      </c>
    </row>
    <row r="151" spans="1:24" ht="15.75" customHeight="1">
      <c r="A151" s="377" t="s">
        <v>195</v>
      </c>
      <c r="B151" s="345" t="s">
        <v>34</v>
      </c>
      <c r="C151" s="337"/>
      <c r="D151" s="337"/>
      <c r="E151" s="337"/>
      <c r="F151" s="337"/>
      <c r="G151" s="337">
        <v>6.5</v>
      </c>
      <c r="H151" s="332">
        <f>30*G151</f>
        <v>195</v>
      </c>
      <c r="I151" s="376"/>
      <c r="J151" s="337"/>
      <c r="K151" s="337"/>
      <c r="L151" s="337"/>
      <c r="M151" s="339"/>
      <c r="N151" s="340"/>
      <c r="O151" s="341"/>
      <c r="P151" s="339"/>
      <c r="Q151" s="340"/>
      <c r="R151" s="341"/>
      <c r="S151" s="339"/>
      <c r="T151" s="342"/>
      <c r="U151" s="339"/>
      <c r="V151" s="26"/>
      <c r="W151" s="242">
        <f t="shared" si="4"/>
        <v>0</v>
      </c>
      <c r="X151" s="242">
        <f t="shared" si="5"/>
        <v>0</v>
      </c>
    </row>
    <row r="152" spans="1:24" ht="15.75" customHeight="1">
      <c r="A152" s="437"/>
      <c r="B152" s="347" t="s">
        <v>29</v>
      </c>
      <c r="C152" s="337"/>
      <c r="D152" s="337"/>
      <c r="E152" s="337"/>
      <c r="F152" s="337"/>
      <c r="G152" s="337">
        <v>2</v>
      </c>
      <c r="H152" s="332">
        <f>30*G152</f>
        <v>60</v>
      </c>
      <c r="I152" s="376"/>
      <c r="J152" s="337"/>
      <c r="K152" s="337"/>
      <c r="L152" s="337"/>
      <c r="M152" s="339"/>
      <c r="N152" s="340"/>
      <c r="O152" s="341"/>
      <c r="P152" s="339"/>
      <c r="Q152" s="340"/>
      <c r="R152" s="341"/>
      <c r="S152" s="339"/>
      <c r="T152" s="342"/>
      <c r="U152" s="339"/>
      <c r="V152" s="26"/>
      <c r="W152" s="242">
        <f t="shared" si="4"/>
        <v>0</v>
      </c>
      <c r="X152" s="242">
        <f t="shared" si="5"/>
        <v>0</v>
      </c>
    </row>
    <row r="153" spans="1:28" ht="15.75" customHeight="1">
      <c r="A153" s="437" t="s">
        <v>196</v>
      </c>
      <c r="B153" s="347" t="s">
        <v>30</v>
      </c>
      <c r="C153" s="337"/>
      <c r="D153" s="337" t="s">
        <v>248</v>
      </c>
      <c r="E153" s="337"/>
      <c r="F153" s="337"/>
      <c r="G153" s="337">
        <v>4.5</v>
      </c>
      <c r="H153" s="332">
        <f>30*G153</f>
        <v>135</v>
      </c>
      <c r="I153" s="376">
        <v>8</v>
      </c>
      <c r="J153" s="370" t="s">
        <v>81</v>
      </c>
      <c r="K153" s="337" t="s">
        <v>229</v>
      </c>
      <c r="L153" s="337"/>
      <c r="M153" s="339">
        <f>H153-I153</f>
        <v>127</v>
      </c>
      <c r="N153" s="340"/>
      <c r="O153" s="341"/>
      <c r="P153" s="339"/>
      <c r="Q153" s="340"/>
      <c r="R153" s="341"/>
      <c r="S153" s="374"/>
      <c r="T153" s="331"/>
      <c r="U153" s="339" t="s">
        <v>222</v>
      </c>
      <c r="V153" s="26"/>
      <c r="W153" s="242" t="str">
        <f t="shared" si="4"/>
        <v>6/0</v>
      </c>
      <c r="X153" s="242" t="str">
        <f t="shared" si="5"/>
        <v>2/0</v>
      </c>
      <c r="AB153" s="2">
        <v>3</v>
      </c>
    </row>
    <row r="154" spans="1:24" ht="15.75" customHeight="1">
      <c r="A154" s="454" t="s">
        <v>197</v>
      </c>
      <c r="B154" s="347" t="s">
        <v>216</v>
      </c>
      <c r="C154" s="337"/>
      <c r="D154" s="337"/>
      <c r="E154" s="337"/>
      <c r="F154" s="337"/>
      <c r="G154" s="337">
        <v>3.5</v>
      </c>
      <c r="H154" s="332">
        <f>G154*30</f>
        <v>105</v>
      </c>
      <c r="I154" s="376"/>
      <c r="J154" s="337"/>
      <c r="K154" s="337"/>
      <c r="L154" s="337"/>
      <c r="M154" s="339"/>
      <c r="N154" s="340"/>
      <c r="O154" s="341"/>
      <c r="P154" s="339"/>
      <c r="Q154" s="340"/>
      <c r="R154" s="341"/>
      <c r="S154" s="374"/>
      <c r="T154" s="331"/>
      <c r="U154" s="337"/>
      <c r="V154" s="4"/>
      <c r="W154" s="242">
        <f t="shared" si="4"/>
        <v>0</v>
      </c>
      <c r="X154" s="242">
        <f t="shared" si="5"/>
        <v>0</v>
      </c>
    </row>
    <row r="155" spans="1:24" ht="15.75" customHeight="1">
      <c r="A155" s="454"/>
      <c r="B155" s="347" t="s">
        <v>29</v>
      </c>
      <c r="C155" s="337"/>
      <c r="D155" s="337"/>
      <c r="E155" s="337"/>
      <c r="F155" s="337"/>
      <c r="G155" s="337">
        <v>1</v>
      </c>
      <c r="H155" s="332">
        <f>G155*30</f>
        <v>30</v>
      </c>
      <c r="I155" s="376"/>
      <c r="J155" s="337"/>
      <c r="K155" s="337"/>
      <c r="L155" s="337"/>
      <c r="M155" s="339"/>
      <c r="N155" s="340"/>
      <c r="O155" s="341"/>
      <c r="P155" s="339"/>
      <c r="Q155" s="340"/>
      <c r="R155" s="341"/>
      <c r="S155" s="374"/>
      <c r="T155" s="331"/>
      <c r="U155" s="337"/>
      <c r="V155" s="4"/>
      <c r="W155" s="242">
        <f t="shared" si="4"/>
        <v>0</v>
      </c>
      <c r="X155" s="242">
        <f t="shared" si="5"/>
        <v>0</v>
      </c>
    </row>
    <row r="156" spans="1:28" ht="16.5" thickBot="1">
      <c r="A156" s="454" t="s">
        <v>279</v>
      </c>
      <c r="B156" s="347" t="s">
        <v>30</v>
      </c>
      <c r="C156" s="337"/>
      <c r="D156" s="337" t="s">
        <v>248</v>
      </c>
      <c r="E156" s="337"/>
      <c r="F156" s="337"/>
      <c r="G156" s="337">
        <v>2.5</v>
      </c>
      <c r="H156" s="332">
        <f>G156*30</f>
        <v>75</v>
      </c>
      <c r="I156" s="376">
        <v>8</v>
      </c>
      <c r="J156" s="370" t="s">
        <v>81</v>
      </c>
      <c r="K156" s="337" t="s">
        <v>229</v>
      </c>
      <c r="L156" s="337"/>
      <c r="M156" s="339">
        <f>H156-I156</f>
        <v>67</v>
      </c>
      <c r="N156" s="340"/>
      <c r="O156" s="341"/>
      <c r="P156" s="339"/>
      <c r="Q156" s="340"/>
      <c r="R156" s="341"/>
      <c r="S156" s="374"/>
      <c r="T156" s="375"/>
      <c r="U156" s="306" t="s">
        <v>222</v>
      </c>
      <c r="V156" s="219"/>
      <c r="W156" s="242">
        <v>4</v>
      </c>
      <c r="X156" s="242">
        <v>2</v>
      </c>
      <c r="AB156" s="2">
        <v>3</v>
      </c>
    </row>
    <row r="157" spans="1:26" ht="18" customHeight="1" thickBot="1">
      <c r="A157" s="619" t="s">
        <v>4</v>
      </c>
      <c r="B157" s="620"/>
      <c r="C157" s="424"/>
      <c r="D157" s="424"/>
      <c r="E157" s="424"/>
      <c r="F157" s="424"/>
      <c r="G157" s="455">
        <f>G114+G118+G123+G124+G127+G132+G135+G138+G141+G144+G148+G151+G154</f>
        <v>55</v>
      </c>
      <c r="H157" s="455">
        <f>H114+H118+H123+H124+H127+H132+H135+H138+H141+H144+H148+H151+H154</f>
        <v>1650</v>
      </c>
      <c r="I157" s="426"/>
      <c r="J157" s="427"/>
      <c r="K157" s="428"/>
      <c r="L157" s="424"/>
      <c r="M157" s="424"/>
      <c r="N157" s="424"/>
      <c r="O157" s="424"/>
      <c r="P157" s="424"/>
      <c r="Q157" s="429"/>
      <c r="R157" s="429"/>
      <c r="S157" s="424"/>
      <c r="T157" s="424"/>
      <c r="U157" s="456"/>
      <c r="V157" s="302"/>
      <c r="W157" s="242">
        <f t="shared" si="4"/>
        <v>0</v>
      </c>
      <c r="X157" s="242">
        <f t="shared" si="5"/>
        <v>0</v>
      </c>
      <c r="Z157" s="2">
        <f>G157*30</f>
        <v>1650</v>
      </c>
    </row>
    <row r="158" spans="1:26" ht="18" customHeight="1" thickBot="1">
      <c r="A158" s="619" t="s">
        <v>63</v>
      </c>
      <c r="B158" s="620"/>
      <c r="C158" s="424"/>
      <c r="D158" s="424"/>
      <c r="E158" s="424"/>
      <c r="F158" s="424"/>
      <c r="G158" s="455">
        <f>G115+G119+G125+G128+G133+G136+G139+G142+G145+G149+G152+G155</f>
        <v>15</v>
      </c>
      <c r="H158" s="455">
        <f>H115+H119+H125+H128+H133+H136+H139+H142+H145+H149+H152+H155</f>
        <v>450</v>
      </c>
      <c r="I158" s="426"/>
      <c r="J158" s="427"/>
      <c r="K158" s="428"/>
      <c r="L158" s="424"/>
      <c r="M158" s="424"/>
      <c r="N158" s="424"/>
      <c r="O158" s="424"/>
      <c r="P158" s="424"/>
      <c r="Q158" s="429"/>
      <c r="R158" s="429"/>
      <c r="S158" s="424"/>
      <c r="T158" s="424"/>
      <c r="U158" s="424"/>
      <c r="V158" s="64"/>
      <c r="W158" s="242">
        <f t="shared" si="4"/>
        <v>0</v>
      </c>
      <c r="X158" s="242">
        <f t="shared" si="5"/>
        <v>0</v>
      </c>
      <c r="Z158" s="2">
        <f>G158*30</f>
        <v>450</v>
      </c>
    </row>
    <row r="159" spans="1:29" ht="18" customHeight="1" thickBot="1">
      <c r="A159" s="619" t="s">
        <v>64</v>
      </c>
      <c r="B159" s="620"/>
      <c r="C159" s="455"/>
      <c r="D159" s="455"/>
      <c r="E159" s="455"/>
      <c r="F159" s="455"/>
      <c r="G159" s="430">
        <f>G116+G117+G120+G123+G126+G129+G134+G137+G140+G143+G147+G150+G153+G156</f>
        <v>40</v>
      </c>
      <c r="H159" s="430">
        <f>H116+H117+H120+H123+H126+H129+H134+H137+H140+H143+H147+H150+H153+H156</f>
        <v>1200</v>
      </c>
      <c r="I159" s="457">
        <f>SUM(I114:I156)</f>
        <v>100</v>
      </c>
      <c r="J159" s="457">
        <v>78</v>
      </c>
      <c r="K159" s="457">
        <v>22</v>
      </c>
      <c r="L159" s="457"/>
      <c r="M159" s="457">
        <f>SUM(M114:M156)</f>
        <v>1100</v>
      </c>
      <c r="N159" s="457" t="s">
        <v>220</v>
      </c>
      <c r="O159" s="457"/>
      <c r="P159" s="457">
        <f>SUM(P114:P156)</f>
        <v>0</v>
      </c>
      <c r="Q159" s="457" t="s">
        <v>280</v>
      </c>
      <c r="R159" s="457"/>
      <c r="S159" s="431" t="s">
        <v>280</v>
      </c>
      <c r="T159" s="431" t="s">
        <v>281</v>
      </c>
      <c r="U159" s="431" t="s">
        <v>282</v>
      </c>
      <c r="V159" s="29"/>
      <c r="W159" s="245">
        <f>SUM(W114:W158)</f>
        <v>46</v>
      </c>
      <c r="X159" s="245">
        <f>SUM(X114:X158)</f>
        <v>12</v>
      </c>
      <c r="Z159" s="2">
        <f>G159*30</f>
        <v>1200</v>
      </c>
      <c r="AC159" s="2">
        <f>G116+G117+G120+G123+G126</f>
        <v>10</v>
      </c>
    </row>
    <row r="160" spans="1:24" ht="18" customHeight="1">
      <c r="A160" s="627" t="s">
        <v>290</v>
      </c>
      <c r="B160" s="627"/>
      <c r="C160" s="627"/>
      <c r="D160" s="627"/>
      <c r="E160" s="627"/>
      <c r="F160" s="627"/>
      <c r="G160" s="627"/>
      <c r="H160" s="627"/>
      <c r="I160" s="627"/>
      <c r="J160" s="627"/>
      <c r="K160" s="627"/>
      <c r="L160" s="627"/>
      <c r="M160" s="627"/>
      <c r="N160" s="627"/>
      <c r="O160" s="627"/>
      <c r="P160" s="627"/>
      <c r="Q160" s="627"/>
      <c r="R160" s="627"/>
      <c r="S160" s="627"/>
      <c r="T160" s="627"/>
      <c r="U160" s="627"/>
      <c r="V160" s="627"/>
      <c r="W160" s="245"/>
      <c r="X160" s="245"/>
    </row>
    <row r="161" spans="1:24" ht="18" customHeight="1">
      <c r="A161" s="306" t="s">
        <v>165</v>
      </c>
      <c r="B161" s="305" t="s">
        <v>291</v>
      </c>
      <c r="C161" s="365"/>
      <c r="D161" s="365"/>
      <c r="E161" s="365"/>
      <c r="F161" s="365"/>
      <c r="G161" s="458">
        <v>4</v>
      </c>
      <c r="H161" s="458">
        <f>30*G161</f>
        <v>120</v>
      </c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00"/>
      <c r="T161" s="400"/>
      <c r="U161" s="400"/>
      <c r="V161" s="202"/>
      <c r="W161" s="245"/>
      <c r="X161" s="245"/>
    </row>
    <row r="162" spans="1:24" ht="18" customHeight="1">
      <c r="A162" s="500">
        <v>3.2</v>
      </c>
      <c r="B162" s="305" t="s">
        <v>292</v>
      </c>
      <c r="C162" s="365"/>
      <c r="D162" s="365"/>
      <c r="E162" s="365"/>
      <c r="F162" s="365"/>
      <c r="G162" s="458">
        <v>6</v>
      </c>
      <c r="H162" s="458">
        <f>30*G162</f>
        <v>180</v>
      </c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00"/>
      <c r="T162" s="400"/>
      <c r="U162" s="400"/>
      <c r="V162" s="202"/>
      <c r="W162" s="245"/>
      <c r="X162" s="245"/>
    </row>
    <row r="163" spans="1:24" ht="18" customHeight="1">
      <c r="A163" s="460"/>
      <c r="B163" s="460" t="s">
        <v>293</v>
      </c>
      <c r="C163" s="461"/>
      <c r="D163" s="461"/>
      <c r="E163" s="461"/>
      <c r="F163" s="461"/>
      <c r="G163" s="462">
        <f>G161+G162</f>
        <v>10</v>
      </c>
      <c r="H163" s="462">
        <f>30*G163</f>
        <v>300</v>
      </c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4"/>
      <c r="T163" s="464"/>
      <c r="U163" s="464"/>
      <c r="V163" s="313"/>
      <c r="W163" s="245"/>
      <c r="X163" s="245"/>
    </row>
    <row r="164" spans="1:24" ht="18" customHeight="1">
      <c r="A164" s="644" t="s">
        <v>63</v>
      </c>
      <c r="B164" s="644"/>
      <c r="C164" s="365"/>
      <c r="D164" s="365"/>
      <c r="E164" s="365"/>
      <c r="F164" s="365"/>
      <c r="G164" s="458">
        <f>G161+G162</f>
        <v>10</v>
      </c>
      <c r="H164" s="462">
        <f>30*G164</f>
        <v>300</v>
      </c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00"/>
      <c r="T164" s="400"/>
      <c r="U164" s="400"/>
      <c r="V164" s="202"/>
      <c r="W164" s="245"/>
      <c r="X164" s="245"/>
    </row>
    <row r="165" spans="1:24" ht="18" customHeight="1">
      <c r="A165" s="644" t="s">
        <v>64</v>
      </c>
      <c r="B165" s="644"/>
      <c r="C165" s="365"/>
      <c r="D165" s="365"/>
      <c r="E165" s="365"/>
      <c r="F165" s="365"/>
      <c r="G165" s="458">
        <v>0</v>
      </c>
      <c r="H165" s="458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00"/>
      <c r="T165" s="400"/>
      <c r="U165" s="400"/>
      <c r="V165" s="202"/>
      <c r="W165" s="245"/>
      <c r="X165" s="245"/>
    </row>
    <row r="166" spans="1:24" ht="18" customHeight="1">
      <c r="A166" s="476"/>
      <c r="B166" s="476"/>
      <c r="C166" s="492"/>
      <c r="D166" s="492"/>
      <c r="E166" s="492"/>
      <c r="F166" s="492"/>
      <c r="G166" s="493"/>
      <c r="H166" s="493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  <c r="S166" s="495"/>
      <c r="T166" s="495"/>
      <c r="U166" s="495"/>
      <c r="V166" s="496"/>
      <c r="W166" s="245"/>
      <c r="X166" s="245"/>
    </row>
    <row r="167" spans="1:24" s="90" customFormat="1" ht="15.75">
      <c r="A167" s="632" t="s">
        <v>289</v>
      </c>
      <c r="B167" s="632"/>
      <c r="C167" s="632"/>
      <c r="D167" s="632"/>
      <c r="E167" s="632"/>
      <c r="F167" s="632"/>
      <c r="G167" s="632"/>
      <c r="H167" s="632"/>
      <c r="I167" s="632"/>
      <c r="J167" s="632"/>
      <c r="K167" s="632"/>
      <c r="L167" s="632"/>
      <c r="M167" s="632"/>
      <c r="N167" s="632"/>
      <c r="O167" s="632"/>
      <c r="P167" s="632"/>
      <c r="Q167" s="632"/>
      <c r="R167" s="632"/>
      <c r="S167" s="632"/>
      <c r="T167" s="632"/>
      <c r="U167" s="632"/>
      <c r="V167" s="633"/>
      <c r="W167" s="196"/>
      <c r="X167" s="196"/>
    </row>
    <row r="168" spans="1:24" s="186" customFormat="1" ht="15.75">
      <c r="A168" s="306" t="s">
        <v>165</v>
      </c>
      <c r="B168" s="345" t="s">
        <v>26</v>
      </c>
      <c r="C168" s="337"/>
      <c r="D168" s="337" t="s">
        <v>249</v>
      </c>
      <c r="E168" s="337"/>
      <c r="F168" s="337"/>
      <c r="G168" s="337">
        <v>16.5</v>
      </c>
      <c r="H168" s="337">
        <f>G168*30</f>
        <v>495</v>
      </c>
      <c r="I168" s="465"/>
      <c r="J168" s="465"/>
      <c r="K168" s="465"/>
      <c r="L168" s="465"/>
      <c r="M168" s="465"/>
      <c r="N168" s="465"/>
      <c r="O168" s="465"/>
      <c r="P168" s="465"/>
      <c r="Q168" s="465"/>
      <c r="R168" s="465"/>
      <c r="S168" s="465"/>
      <c r="T168" s="465"/>
      <c r="U168" s="465"/>
      <c r="V168" s="185"/>
      <c r="W168" s="185"/>
      <c r="X168" s="185"/>
    </row>
    <row r="169" spans="1:24" ht="15.75" customHeight="1" thickBot="1">
      <c r="A169" s="304" t="s">
        <v>166</v>
      </c>
      <c r="B169" s="466" t="s">
        <v>62</v>
      </c>
      <c r="C169" s="326"/>
      <c r="D169" s="326" t="s">
        <v>249</v>
      </c>
      <c r="E169" s="326"/>
      <c r="F169" s="326"/>
      <c r="G169" s="326">
        <v>3</v>
      </c>
      <c r="H169" s="337">
        <f>G169*30</f>
        <v>90</v>
      </c>
      <c r="I169" s="326"/>
      <c r="J169" s="326"/>
      <c r="K169" s="326"/>
      <c r="L169" s="326"/>
      <c r="M169" s="328"/>
      <c r="N169" s="329"/>
      <c r="O169" s="330"/>
      <c r="P169" s="328"/>
      <c r="Q169" s="329"/>
      <c r="R169" s="330"/>
      <c r="S169" s="328"/>
      <c r="T169" s="329"/>
      <c r="U169" s="326"/>
      <c r="V169" s="55"/>
      <c r="W169" s="104"/>
      <c r="X169" s="104"/>
    </row>
    <row r="170" spans="1:24" ht="14.25" customHeight="1" thickBot="1">
      <c r="A170" s="619" t="s">
        <v>168</v>
      </c>
      <c r="B170" s="620"/>
      <c r="C170" s="455"/>
      <c r="D170" s="455"/>
      <c r="E170" s="455"/>
      <c r="F170" s="455"/>
      <c r="G170" s="455">
        <f>SUM(G168:G169)</f>
        <v>19.5</v>
      </c>
      <c r="H170" s="455">
        <f>SUM(H168:H169)</f>
        <v>585</v>
      </c>
      <c r="I170" s="455">
        <f>SUM(I169:I169)</f>
        <v>0</v>
      </c>
      <c r="J170" s="455">
        <f>SUM(J169:J169)</f>
        <v>0</v>
      </c>
      <c r="K170" s="455">
        <f>SUM(K169:K169)</f>
        <v>0</v>
      </c>
      <c r="L170" s="455">
        <f>SUM(L169:L169)</f>
        <v>0</v>
      </c>
      <c r="M170" s="467">
        <f>SUM(M169:M169)</f>
        <v>0</v>
      </c>
      <c r="N170" s="468"/>
      <c r="O170" s="469"/>
      <c r="P170" s="467"/>
      <c r="Q170" s="468"/>
      <c r="R170" s="469"/>
      <c r="S170" s="467"/>
      <c r="T170" s="468"/>
      <c r="U170" s="455"/>
      <c r="V170" s="29"/>
      <c r="W170" s="200"/>
      <c r="X170" s="200"/>
    </row>
    <row r="171" spans="1:30" ht="17.25" customHeight="1" thickBot="1">
      <c r="A171" s="625" t="s">
        <v>1</v>
      </c>
      <c r="B171" s="626"/>
      <c r="C171" s="626"/>
      <c r="D171" s="626"/>
      <c r="E171" s="626"/>
      <c r="F171" s="626"/>
      <c r="G171" s="626"/>
      <c r="H171" s="626"/>
      <c r="I171" s="626"/>
      <c r="J171" s="626"/>
      <c r="K171" s="626"/>
      <c r="L171" s="626"/>
      <c r="M171" s="626"/>
      <c r="N171" s="510" t="s">
        <v>283</v>
      </c>
      <c r="O171" s="510"/>
      <c r="P171" s="510" t="s">
        <v>284</v>
      </c>
      <c r="Q171" s="510" t="s">
        <v>285</v>
      </c>
      <c r="R171" s="510"/>
      <c r="S171" s="510" t="s">
        <v>286</v>
      </c>
      <c r="T171" s="510" t="s">
        <v>287</v>
      </c>
      <c r="U171" s="510" t="s">
        <v>288</v>
      </c>
      <c r="V171" s="511"/>
      <c r="W171" s="238"/>
      <c r="X171" s="238"/>
      <c r="AC171" s="2" t="s">
        <v>246</v>
      </c>
      <c r="AD171" s="310">
        <f>AD11+AD27+AD65+AD114</f>
        <v>41.5</v>
      </c>
    </row>
    <row r="172" spans="1:30" ht="17.25" customHeight="1" thickBot="1">
      <c r="A172" s="609" t="s">
        <v>6</v>
      </c>
      <c r="B172" s="610"/>
      <c r="C172" s="610"/>
      <c r="D172" s="610"/>
      <c r="E172" s="610"/>
      <c r="F172" s="610"/>
      <c r="G172" s="610"/>
      <c r="H172" s="610"/>
      <c r="I172" s="610"/>
      <c r="J172" s="610"/>
      <c r="K172" s="610"/>
      <c r="L172" s="610"/>
      <c r="M172" s="610"/>
      <c r="N172" s="512">
        <f>COUNTIF($F11:$F159,"=1")</f>
        <v>0</v>
      </c>
      <c r="O172" s="513"/>
      <c r="P172" s="514">
        <f>COUNTIF($F11:$F159,"=2")</f>
        <v>0</v>
      </c>
      <c r="Q172" s="512">
        <f>COUNTIF($F11:$F159,"=3")</f>
        <v>0</v>
      </c>
      <c r="R172" s="513"/>
      <c r="S172" s="514">
        <f>COUNTIF($F11:$F159,"=4")</f>
        <v>2</v>
      </c>
      <c r="T172" s="512">
        <f>COUNTIF($F11:$F159,"=5")</f>
        <v>0</v>
      </c>
      <c r="U172" s="515">
        <v>1</v>
      </c>
      <c r="V172" s="516"/>
      <c r="W172" s="239"/>
      <c r="X172" s="239"/>
      <c r="AC172" s="2" t="s">
        <v>247</v>
      </c>
      <c r="AD172" s="310">
        <f>AD12+AD28+AD66+AD115</f>
        <v>45.5</v>
      </c>
    </row>
    <row r="173" spans="1:30" ht="17.25" customHeight="1" thickBot="1">
      <c r="A173" s="609" t="s">
        <v>2</v>
      </c>
      <c r="B173" s="610"/>
      <c r="C173" s="610"/>
      <c r="D173" s="610"/>
      <c r="E173" s="610"/>
      <c r="F173" s="610"/>
      <c r="G173" s="610"/>
      <c r="H173" s="610"/>
      <c r="I173" s="610"/>
      <c r="J173" s="610"/>
      <c r="K173" s="610"/>
      <c r="L173" s="610"/>
      <c r="M173" s="610"/>
      <c r="N173" s="512">
        <f>COUNTIF($C11:$C159,"=1")</f>
        <v>2</v>
      </c>
      <c r="O173" s="513"/>
      <c r="P173" s="514">
        <f>COUNTIF($C11:$C159,"=2")</f>
        <v>3</v>
      </c>
      <c r="Q173" s="512">
        <f>COUNTIF($C11:$C159,"=3")</f>
        <v>4</v>
      </c>
      <c r="R173" s="513"/>
      <c r="S173" s="514">
        <f>COUNTIF($C11:$C159,"=4")</f>
        <v>3</v>
      </c>
      <c r="T173" s="512">
        <f>COUNTIF($C11:$C159,"=5")</f>
        <v>3</v>
      </c>
      <c r="U173" s="515">
        <v>2</v>
      </c>
      <c r="V173" s="517"/>
      <c r="W173" s="239"/>
      <c r="X173" s="239"/>
      <c r="AC173" s="2" t="s">
        <v>101</v>
      </c>
      <c r="AD173" s="310">
        <f>AD13+AD29+AD67+AD116+G170</f>
        <v>64.5</v>
      </c>
    </row>
    <row r="174" spans="1:30" ht="17.25" customHeight="1" thickBot="1">
      <c r="A174" s="609" t="s">
        <v>0</v>
      </c>
      <c r="B174" s="610"/>
      <c r="C174" s="610"/>
      <c r="D174" s="610"/>
      <c r="E174" s="610"/>
      <c r="F174" s="610"/>
      <c r="G174" s="610"/>
      <c r="H174" s="610"/>
      <c r="I174" s="610"/>
      <c r="J174" s="610"/>
      <c r="K174" s="610"/>
      <c r="L174" s="610"/>
      <c r="M174" s="611"/>
      <c r="N174" s="512">
        <f>COUNTIF($D14:$D170,"=1")</f>
        <v>5</v>
      </c>
      <c r="O174" s="513"/>
      <c r="P174" s="514">
        <f>COUNTIF($D11:$D159,"=2")</f>
        <v>5</v>
      </c>
      <c r="Q174" s="512">
        <f>COUNTIF($D11:$D159,"=3")</f>
        <v>4</v>
      </c>
      <c r="R174" s="513"/>
      <c r="S174" s="514">
        <f>COUNTIF($D11:$D159,"=4")</f>
        <v>2</v>
      </c>
      <c r="T174" s="512">
        <f>COUNTIF($D11:$D159,"=5")</f>
        <v>4</v>
      </c>
      <c r="U174" s="515">
        <v>5</v>
      </c>
      <c r="V174" s="517"/>
      <c r="W174" s="239"/>
      <c r="X174" s="239"/>
      <c r="AD174" s="310">
        <f>SUM(AD171:AD173)</f>
        <v>151.5</v>
      </c>
    </row>
    <row r="175" spans="1:24" ht="17.25" customHeight="1" thickBot="1">
      <c r="A175" s="614" t="s">
        <v>28</v>
      </c>
      <c r="B175" s="615"/>
      <c r="C175" s="615"/>
      <c r="D175" s="615"/>
      <c r="E175" s="615"/>
      <c r="F175" s="615"/>
      <c r="G175" s="615"/>
      <c r="H175" s="615"/>
      <c r="I175" s="615"/>
      <c r="J175" s="615"/>
      <c r="K175" s="615"/>
      <c r="L175" s="615"/>
      <c r="M175" s="616"/>
      <c r="N175" s="595" t="s">
        <v>295</v>
      </c>
      <c r="O175" s="596"/>
      <c r="P175" s="597"/>
      <c r="Q175" s="595" t="s">
        <v>296</v>
      </c>
      <c r="R175" s="596"/>
      <c r="S175" s="597"/>
      <c r="T175" s="595" t="s">
        <v>79</v>
      </c>
      <c r="U175" s="597"/>
      <c r="V175" s="36"/>
      <c r="W175" s="240"/>
      <c r="X175" s="240"/>
    </row>
    <row r="176" spans="1:24" ht="17.25" customHeight="1">
      <c r="A176" s="476"/>
      <c r="B176" s="499"/>
      <c r="C176" s="499"/>
      <c r="D176" s="499"/>
      <c r="E176" s="499"/>
      <c r="F176" s="499"/>
      <c r="G176" s="499"/>
      <c r="H176" s="499"/>
      <c r="I176" s="476"/>
      <c r="J176" s="476"/>
      <c r="K176" s="476"/>
      <c r="L176" s="476"/>
      <c r="M176" s="476"/>
      <c r="N176" s="593">
        <f>AD171</f>
        <v>41.5</v>
      </c>
      <c r="O176" s="594"/>
      <c r="P176" s="594"/>
      <c r="Q176" s="593">
        <f>AD172</f>
        <v>45.5</v>
      </c>
      <c r="R176" s="594"/>
      <c r="S176" s="594"/>
      <c r="T176" s="593">
        <f>AD173</f>
        <v>64.5</v>
      </c>
      <c r="U176" s="594"/>
      <c r="V176" s="240"/>
      <c r="W176" s="240"/>
      <c r="X176" s="240"/>
    </row>
    <row r="177" spans="1:24" ht="17.25" customHeight="1">
      <c r="A177" s="476"/>
      <c r="B177" s="605" t="s">
        <v>42</v>
      </c>
      <c r="C177" s="606"/>
      <c r="D177" s="606"/>
      <c r="E177" s="606"/>
      <c r="F177" s="606"/>
      <c r="G177" s="606"/>
      <c r="H177" s="479">
        <f>G23+G59+G109+G157+G163+G170</f>
        <v>240</v>
      </c>
      <c r="I177" s="476"/>
      <c r="J177" s="476"/>
      <c r="K177" s="476"/>
      <c r="L177" s="476"/>
      <c r="M177" s="476"/>
      <c r="N177" s="593">
        <f>N176+Q176+T176</f>
        <v>151.5</v>
      </c>
      <c r="O177" s="594"/>
      <c r="P177" s="594"/>
      <c r="Q177" s="594"/>
      <c r="R177" s="594"/>
      <c r="S177" s="594"/>
      <c r="T177" s="594"/>
      <c r="U177" s="594"/>
      <c r="V177" s="240"/>
      <c r="W177" s="240"/>
      <c r="X177" s="240"/>
    </row>
    <row r="178" spans="1:24" ht="17.25" customHeight="1">
      <c r="A178" s="476"/>
      <c r="B178" s="610" t="s">
        <v>63</v>
      </c>
      <c r="C178" s="610"/>
      <c r="D178" s="610"/>
      <c r="E178" s="610"/>
      <c r="F178" s="610"/>
      <c r="G178" s="610"/>
      <c r="H178" s="479">
        <f>G164+G158+G110+G60+G24</f>
        <v>88.5</v>
      </c>
      <c r="I178" s="476"/>
      <c r="J178" s="476"/>
      <c r="K178" s="476"/>
      <c r="L178" s="476"/>
      <c r="M178" s="476"/>
      <c r="N178" s="414"/>
      <c r="O178" s="414"/>
      <c r="P178" s="414"/>
      <c r="Q178" s="414"/>
      <c r="R178" s="414"/>
      <c r="S178" s="414"/>
      <c r="T178" s="414"/>
      <c r="U178" s="414"/>
      <c r="V178" s="414"/>
      <c r="W178" s="240"/>
      <c r="X178" s="240"/>
    </row>
    <row r="179" spans="1:30" ht="18.75">
      <c r="A179" s="482"/>
      <c r="B179" s="612" t="s">
        <v>64</v>
      </c>
      <c r="C179" s="612"/>
      <c r="D179" s="612"/>
      <c r="E179" s="612"/>
      <c r="F179" s="612"/>
      <c r="G179" s="613"/>
      <c r="H179" s="483">
        <f>N177</f>
        <v>151.5</v>
      </c>
      <c r="I179" s="482"/>
      <c r="J179" s="482"/>
      <c r="K179" s="482"/>
      <c r="L179" s="482"/>
      <c r="M179" s="482"/>
      <c r="N179" s="414"/>
      <c r="O179" s="414"/>
      <c r="P179" s="414"/>
      <c r="Q179" s="414"/>
      <c r="R179" s="414"/>
      <c r="S179" s="414"/>
      <c r="T179" s="414"/>
      <c r="U179" s="414"/>
      <c r="V179" s="414"/>
      <c r="W179" s="42"/>
      <c r="X179" s="42"/>
      <c r="AD179" s="311">
        <f>G164+G158+G110+G60+G24</f>
        <v>88.5</v>
      </c>
    </row>
    <row r="180" spans="1:30" ht="18.75" hidden="1">
      <c r="A180" s="482"/>
      <c r="B180" s="497"/>
      <c r="C180" s="497"/>
      <c r="D180" s="497"/>
      <c r="E180" s="497"/>
      <c r="F180" s="497"/>
      <c r="G180" s="497"/>
      <c r="H180" s="498"/>
      <c r="I180" s="482"/>
      <c r="J180" s="482"/>
      <c r="K180" s="482"/>
      <c r="L180" s="482"/>
      <c r="M180" s="482"/>
      <c r="N180" s="414"/>
      <c r="O180" s="501"/>
      <c r="P180" s="414"/>
      <c r="Q180" s="414"/>
      <c r="R180" s="501"/>
      <c r="S180" s="414"/>
      <c r="T180" s="309"/>
      <c r="U180" s="309"/>
      <c r="V180" s="309"/>
      <c r="W180" s="42"/>
      <c r="X180" s="42"/>
      <c r="AD180" s="311"/>
    </row>
    <row r="181" spans="2:24" ht="24.75" customHeight="1" hidden="1">
      <c r="B181" s="621"/>
      <c r="C181" s="622"/>
      <c r="D181" s="622"/>
      <c r="E181" s="622"/>
      <c r="F181" s="622"/>
      <c r="G181" s="622"/>
      <c r="M181" s="484"/>
      <c r="N181" s="623"/>
      <c r="O181" s="624"/>
      <c r="P181" s="624"/>
      <c r="Q181" s="623"/>
      <c r="R181" s="624"/>
      <c r="S181" s="624"/>
      <c r="T181" s="607"/>
      <c r="U181" s="608"/>
      <c r="V181" s="608"/>
      <c r="W181" s="241"/>
      <c r="X181" s="241"/>
    </row>
    <row r="182" spans="1:24" ht="44.25" customHeight="1" hidden="1">
      <c r="A182" s="485" t="s">
        <v>75</v>
      </c>
      <c r="B182" s="486" t="s">
        <v>76</v>
      </c>
      <c r="M182" s="484"/>
      <c r="N182" s="484"/>
      <c r="Q182" s="617"/>
      <c r="R182" s="618"/>
      <c r="S182" s="618"/>
      <c r="T182" s="487"/>
      <c r="U182" s="487"/>
      <c r="V182" s="312"/>
      <c r="W182" s="123"/>
      <c r="X182" s="123"/>
    </row>
    <row r="183" spans="1:22" ht="15.75" customHeight="1" hidden="1">
      <c r="A183" s="488" t="s">
        <v>77</v>
      </c>
      <c r="B183" s="486" t="s">
        <v>78</v>
      </c>
      <c r="M183" s="484"/>
      <c r="N183" s="484"/>
      <c r="Q183" s="484"/>
      <c r="T183" s="484"/>
      <c r="V183" s="1"/>
    </row>
    <row r="184" ht="12.75" hidden="1"/>
    <row r="185" spans="2:11" ht="18.75" hidden="1">
      <c r="B185" s="489"/>
      <c r="C185" s="603"/>
      <c r="D185" s="604"/>
      <c r="E185" s="604"/>
      <c r="F185" s="604"/>
      <c r="G185" s="604"/>
      <c r="I185" s="600"/>
      <c r="J185" s="601"/>
      <c r="K185" s="601"/>
    </row>
    <row r="186" ht="12.75" hidden="1"/>
    <row r="187" spans="2:11" ht="18.75" hidden="1">
      <c r="B187" s="489"/>
      <c r="C187" s="598"/>
      <c r="D187" s="599"/>
      <c r="E187" s="599"/>
      <c r="F187" s="599"/>
      <c r="G187" s="599"/>
      <c r="H187" s="489"/>
      <c r="I187" s="600"/>
      <c r="J187" s="601"/>
      <c r="K187" s="602"/>
    </row>
    <row r="188" ht="12.75" hidden="1"/>
    <row r="189" spans="14:20" ht="12.75">
      <c r="N189" s="414"/>
      <c r="O189" s="414"/>
      <c r="P189" s="414"/>
      <c r="Q189" s="414"/>
      <c r="R189" s="414"/>
      <c r="S189" s="414"/>
      <c r="T189" s="414"/>
    </row>
    <row r="190" spans="14:20" ht="12.75">
      <c r="N190" s="414"/>
      <c r="O190" s="414"/>
      <c r="P190" s="414"/>
      <c r="Q190" s="414"/>
      <c r="R190" s="414"/>
      <c r="S190" s="414"/>
      <c r="T190" s="414"/>
    </row>
    <row r="191" spans="14:20" ht="12.75">
      <c r="N191" s="414"/>
      <c r="O191" s="414"/>
      <c r="P191" s="414"/>
      <c r="Q191" s="414"/>
      <c r="R191" s="414"/>
      <c r="S191" s="414"/>
      <c r="T191" s="414"/>
    </row>
    <row r="192" spans="14:20" ht="12.75">
      <c r="N192" s="414"/>
      <c r="O192" s="414"/>
      <c r="P192" s="414"/>
      <c r="Q192" s="414"/>
      <c r="R192" s="414"/>
      <c r="S192" s="414"/>
      <c r="T192" s="414"/>
    </row>
    <row r="193" spans="2:20" ht="15.75">
      <c r="B193" s="502" t="s">
        <v>298</v>
      </c>
      <c r="C193" s="672"/>
      <c r="D193" s="673"/>
      <c r="E193" s="673"/>
      <c r="F193" s="673"/>
      <c r="G193" s="673"/>
      <c r="H193" s="674" t="s">
        <v>299</v>
      </c>
      <c r="I193" s="674"/>
      <c r="J193" s="674"/>
      <c r="K193" s="1"/>
      <c r="N193" s="414"/>
      <c r="O193" s="414"/>
      <c r="P193" s="414"/>
      <c r="Q193" s="414"/>
      <c r="R193" s="414"/>
      <c r="S193" s="414"/>
      <c r="T193" s="414"/>
    </row>
    <row r="194" spans="2:20" ht="12.75">
      <c r="B194" s="503"/>
      <c r="C194" s="2"/>
      <c r="D194" s="2"/>
      <c r="E194" s="2"/>
      <c r="F194" s="2"/>
      <c r="G194" s="2"/>
      <c r="H194" s="1"/>
      <c r="I194" s="1"/>
      <c r="J194" s="1"/>
      <c r="K194" s="1"/>
      <c r="N194" s="414"/>
      <c r="O194" s="414"/>
      <c r="P194" s="414"/>
      <c r="Q194" s="414"/>
      <c r="R194" s="414"/>
      <c r="S194" s="414"/>
      <c r="T194" s="414"/>
    </row>
    <row r="195" spans="2:20" ht="18.75">
      <c r="B195" s="502" t="s">
        <v>300</v>
      </c>
      <c r="C195" s="675"/>
      <c r="D195" s="676"/>
      <c r="E195" s="676"/>
      <c r="F195" s="676"/>
      <c r="G195" s="676"/>
      <c r="H195" s="677" t="s">
        <v>301</v>
      </c>
      <c r="I195" s="678"/>
      <c r="J195" s="678"/>
      <c r="K195" s="678"/>
      <c r="N195" s="414"/>
      <c r="O195" s="414"/>
      <c r="P195" s="414"/>
      <c r="Q195" s="414"/>
      <c r="R195" s="414"/>
      <c r="S195" s="414"/>
      <c r="T195" s="414"/>
    </row>
    <row r="196" spans="14:20" ht="12.75">
      <c r="N196" s="414"/>
      <c r="O196" s="414"/>
      <c r="P196" s="414"/>
      <c r="Q196" s="414"/>
      <c r="R196" s="414"/>
      <c r="S196" s="414"/>
      <c r="T196" s="414"/>
    </row>
    <row r="205" ht="12.75" hidden="1"/>
    <row r="206" ht="12.75" hidden="1"/>
    <row r="207" ht="12.75" hidden="1"/>
    <row r="208" spans="14:15" ht="15.75" hidden="1">
      <c r="N208" s="370"/>
      <c r="O208" s="371"/>
    </row>
    <row r="209" spans="14:15" ht="15.75" hidden="1">
      <c r="N209" s="370"/>
      <c r="O209" s="371"/>
    </row>
    <row r="210" spans="14:15" ht="15.75" hidden="1">
      <c r="N210" s="370">
        <v>4</v>
      </c>
      <c r="O210" s="371"/>
    </row>
    <row r="211" spans="14:15" ht="47.25" hidden="1">
      <c r="N211" s="370" t="s">
        <v>81</v>
      </c>
      <c r="O211" s="337" t="s">
        <v>229</v>
      </c>
    </row>
    <row r="212" spans="14:15" ht="15.75" hidden="1">
      <c r="N212" s="337"/>
      <c r="O212" s="337"/>
    </row>
    <row r="213" spans="14:15" ht="15.75" hidden="1">
      <c r="N213" s="337"/>
      <c r="O213" s="337"/>
    </row>
    <row r="214" spans="14:15" ht="15.75" hidden="1">
      <c r="N214" s="337">
        <v>4</v>
      </c>
      <c r="O214" s="337"/>
    </row>
    <row r="215" spans="14:15" ht="15.75" hidden="1">
      <c r="N215" s="371"/>
      <c r="O215" s="371"/>
    </row>
    <row r="216" spans="14:15" ht="15.75" hidden="1">
      <c r="N216" s="371"/>
      <c r="O216" s="371"/>
    </row>
    <row r="217" spans="14:15" ht="15.75" hidden="1">
      <c r="N217" s="337">
        <v>4</v>
      </c>
      <c r="O217" s="337"/>
    </row>
    <row r="218" spans="14:15" ht="15.75" hidden="1">
      <c r="N218" s="337"/>
      <c r="O218" s="337"/>
    </row>
    <row r="219" spans="14:15" ht="15.75" hidden="1">
      <c r="N219" s="337"/>
      <c r="O219" s="337"/>
    </row>
    <row r="220" spans="14:15" ht="15.75" hidden="1">
      <c r="N220" s="337">
        <v>4</v>
      </c>
      <c r="O220" s="337"/>
    </row>
    <row r="221" spans="14:15" ht="15.75" hidden="1">
      <c r="N221" s="337"/>
      <c r="O221" s="337"/>
    </row>
    <row r="222" spans="14:15" ht="15.75" hidden="1">
      <c r="N222" s="337"/>
      <c r="O222" s="337"/>
    </row>
    <row r="223" spans="14:15" ht="47.25" hidden="1">
      <c r="N223" s="370" t="s">
        <v>81</v>
      </c>
      <c r="O223" s="337" t="s">
        <v>229</v>
      </c>
    </row>
    <row r="224" spans="14:15" ht="15.75" hidden="1">
      <c r="N224" s="370"/>
      <c r="O224" s="337"/>
    </row>
    <row r="225" spans="14:15" ht="15.75" hidden="1">
      <c r="N225" s="370"/>
      <c r="O225" s="337"/>
    </row>
    <row r="226" spans="14:15" ht="15.75" hidden="1">
      <c r="N226" s="337"/>
      <c r="O226" s="371"/>
    </row>
    <row r="227" spans="14:15" ht="15.75" hidden="1">
      <c r="N227" s="337"/>
      <c r="O227" s="371"/>
    </row>
    <row r="228" spans="14:15" ht="47.25" hidden="1">
      <c r="N228" s="370" t="s">
        <v>81</v>
      </c>
      <c r="O228" s="337" t="s">
        <v>229</v>
      </c>
    </row>
    <row r="229" spans="14:15" ht="15.75" hidden="1">
      <c r="N229" s="337"/>
      <c r="O229" s="337"/>
    </row>
    <row r="230" spans="14:15" ht="15.75" hidden="1">
      <c r="N230" s="337"/>
      <c r="O230" s="337"/>
    </row>
    <row r="231" spans="14:15" ht="47.25" hidden="1">
      <c r="N231" s="370" t="s">
        <v>81</v>
      </c>
      <c r="O231" s="337" t="s">
        <v>229</v>
      </c>
    </row>
    <row r="232" spans="14:15" ht="15.75" hidden="1">
      <c r="N232" s="337"/>
      <c r="O232" s="337"/>
    </row>
    <row r="233" spans="14:15" ht="15.75" hidden="1">
      <c r="N233" s="337"/>
      <c r="O233" s="337"/>
    </row>
    <row r="234" spans="14:15" ht="47.25" hidden="1">
      <c r="N234" s="370" t="s">
        <v>81</v>
      </c>
      <c r="O234" s="337" t="s">
        <v>229</v>
      </c>
    </row>
    <row r="235" spans="14:15" ht="15.75" hidden="1">
      <c r="N235" s="448"/>
      <c r="O235" s="449"/>
    </row>
    <row r="236" spans="14:15" ht="15.75" hidden="1">
      <c r="N236" s="370"/>
      <c r="O236" s="371"/>
    </row>
    <row r="237" spans="14:15" ht="15.75" hidden="1">
      <c r="N237" s="337">
        <v>4</v>
      </c>
      <c r="O237" s="337"/>
    </row>
    <row r="238" spans="14:15" ht="15.75" hidden="1">
      <c r="N238" s="337"/>
      <c r="O238" s="337"/>
    </row>
    <row r="239" spans="14:15" ht="15.75" hidden="1">
      <c r="N239" s="337"/>
      <c r="O239" s="337"/>
    </row>
    <row r="240" spans="14:15" ht="15.75" hidden="1">
      <c r="N240" s="337"/>
      <c r="O240" s="337"/>
    </row>
    <row r="241" spans="14:15" ht="63" hidden="1">
      <c r="N241" s="368" t="s">
        <v>276</v>
      </c>
      <c r="O241" s="450" t="s">
        <v>275</v>
      </c>
    </row>
    <row r="242" spans="14:15" ht="15.75" hidden="1">
      <c r="N242" s="368"/>
      <c r="O242" s="450"/>
    </row>
    <row r="243" spans="14:15" ht="15.75" hidden="1">
      <c r="N243" s="368"/>
      <c r="O243" s="450"/>
    </row>
    <row r="244" spans="14:15" ht="47.25" hidden="1">
      <c r="N244" s="370" t="s">
        <v>81</v>
      </c>
      <c r="O244" s="337" t="s">
        <v>229</v>
      </c>
    </row>
    <row r="245" spans="14:15" ht="15.75" hidden="1">
      <c r="N245" s="337"/>
      <c r="O245" s="337"/>
    </row>
    <row r="246" spans="14:15" ht="15.75" hidden="1">
      <c r="N246" s="337"/>
      <c r="O246" s="337"/>
    </row>
    <row r="247" spans="14:15" ht="47.25" hidden="1">
      <c r="N247" s="370" t="s">
        <v>81</v>
      </c>
      <c r="O247" s="337" t="s">
        <v>229</v>
      </c>
    </row>
    <row r="248" spans="14:15" ht="15.75" hidden="1">
      <c r="N248" s="337"/>
      <c r="O248" s="337"/>
    </row>
    <row r="249" spans="14:15" ht="15.75" hidden="1">
      <c r="N249" s="337"/>
      <c r="O249" s="337"/>
    </row>
    <row r="250" spans="14:15" ht="47.25" hidden="1">
      <c r="N250" s="370" t="s">
        <v>81</v>
      </c>
      <c r="O250" s="337" t="s">
        <v>229</v>
      </c>
    </row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</sheetData>
  <sheetProtection/>
  <mergeCells count="75">
    <mergeCell ref="C193:G193"/>
    <mergeCell ref="H193:J193"/>
    <mergeCell ref="C195:G195"/>
    <mergeCell ref="H195:K195"/>
    <mergeCell ref="I4:I7"/>
    <mergeCell ref="A158:B158"/>
    <mergeCell ref="A110:B110"/>
    <mergeCell ref="A157:B157"/>
    <mergeCell ref="A23:B23"/>
    <mergeCell ref="A59:B59"/>
    <mergeCell ref="A109:B109"/>
    <mergeCell ref="A112:V112"/>
    <mergeCell ref="A111:B111"/>
    <mergeCell ref="A26:V26"/>
    <mergeCell ref="I3:L3"/>
    <mergeCell ref="A62:V62"/>
    <mergeCell ref="A1:V1"/>
    <mergeCell ref="Q4:S4"/>
    <mergeCell ref="N5:V5"/>
    <mergeCell ref="E5:E7"/>
    <mergeCell ref="F5:F7"/>
    <mergeCell ref="C4:C7"/>
    <mergeCell ref="T4:V4"/>
    <mergeCell ref="B2:B7"/>
    <mergeCell ref="C2:F3"/>
    <mergeCell ref="Q181:S181"/>
    <mergeCell ref="L5:L7"/>
    <mergeCell ref="N176:P176"/>
    <mergeCell ref="Q176:S176"/>
    <mergeCell ref="A24:B24"/>
    <mergeCell ref="A25:B25"/>
    <mergeCell ref="A60:B60"/>
    <mergeCell ref="A61:B61"/>
    <mergeCell ref="G2:G7"/>
    <mergeCell ref="A2:A7"/>
    <mergeCell ref="A164:B164"/>
    <mergeCell ref="A165:B165"/>
    <mergeCell ref="H2:M2"/>
    <mergeCell ref="J4:L4"/>
    <mergeCell ref="N4:P4"/>
    <mergeCell ref="J5:J7"/>
    <mergeCell ref="K5:K7"/>
    <mergeCell ref="A10:V10"/>
    <mergeCell ref="H3:H7"/>
    <mergeCell ref="D4:D7"/>
    <mergeCell ref="A173:M173"/>
    <mergeCell ref="N175:P175"/>
    <mergeCell ref="A160:V160"/>
    <mergeCell ref="E4:F4"/>
    <mergeCell ref="M3:M7"/>
    <mergeCell ref="A167:V167"/>
    <mergeCell ref="A170:B170"/>
    <mergeCell ref="A113:V113"/>
    <mergeCell ref="N2:V3"/>
    <mergeCell ref="A9:V9"/>
    <mergeCell ref="A174:M174"/>
    <mergeCell ref="B179:G179"/>
    <mergeCell ref="B178:G178"/>
    <mergeCell ref="A175:M175"/>
    <mergeCell ref="Q182:S182"/>
    <mergeCell ref="A159:B159"/>
    <mergeCell ref="B181:G181"/>
    <mergeCell ref="N181:P181"/>
    <mergeCell ref="A171:M171"/>
    <mergeCell ref="A172:M172"/>
    <mergeCell ref="T176:U176"/>
    <mergeCell ref="N177:U177"/>
    <mergeCell ref="Q175:S175"/>
    <mergeCell ref="C187:G187"/>
    <mergeCell ref="I187:K187"/>
    <mergeCell ref="C185:G185"/>
    <mergeCell ref="I185:K185"/>
    <mergeCell ref="B177:G177"/>
    <mergeCell ref="T175:U175"/>
    <mergeCell ref="T181:V181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1" manualBreakCount="1">
    <brk id="49" max="255" man="1"/>
  </rowBreaks>
  <ignoredErrors>
    <ignoredError sqref="G124:H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A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customWidth="1"/>
    <col min="8" max="8" width="8.25390625" style="414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customWidth="1"/>
    <col min="14" max="14" width="7.75390625" style="490" customWidth="1"/>
    <col min="15" max="15" width="0.12890625" style="484" customWidth="1"/>
    <col min="16" max="16" width="7.75390625" style="484" customWidth="1"/>
    <col min="17" max="17" width="9.75390625" style="490" customWidth="1"/>
    <col min="18" max="18" width="0.12890625" style="484" customWidth="1"/>
    <col min="19" max="19" width="9.75390625" style="484" customWidth="1"/>
    <col min="20" max="20" width="7.25390625" style="490" customWidth="1"/>
    <col min="21" max="21" width="7.75390625" style="48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655" t="s">
        <v>244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195"/>
      <c r="X1" s="195"/>
    </row>
    <row r="2" spans="1:24" s="90" customFormat="1" ht="18.75" customHeight="1">
      <c r="A2" s="653" t="s">
        <v>3</v>
      </c>
      <c r="B2" s="645" t="s">
        <v>90</v>
      </c>
      <c r="C2" s="660" t="s">
        <v>294</v>
      </c>
      <c r="D2" s="661"/>
      <c r="E2" s="681"/>
      <c r="F2" s="682"/>
      <c r="G2" s="631" t="s">
        <v>91</v>
      </c>
      <c r="H2" s="645" t="s">
        <v>92</v>
      </c>
      <c r="I2" s="645"/>
      <c r="J2" s="645"/>
      <c r="K2" s="645"/>
      <c r="L2" s="645"/>
      <c r="M2" s="645"/>
      <c r="N2" s="636" t="s">
        <v>89</v>
      </c>
      <c r="O2" s="637"/>
      <c r="P2" s="637"/>
      <c r="Q2" s="637"/>
      <c r="R2" s="637"/>
      <c r="S2" s="637"/>
      <c r="T2" s="637"/>
      <c r="U2" s="637"/>
      <c r="V2" s="638"/>
      <c r="W2" s="232"/>
      <c r="X2" s="232"/>
    </row>
    <row r="3" spans="1:24" s="90" customFormat="1" ht="24.75" customHeight="1">
      <c r="A3" s="653"/>
      <c r="B3" s="645"/>
      <c r="C3" s="664"/>
      <c r="D3" s="665"/>
      <c r="E3" s="683"/>
      <c r="F3" s="684"/>
      <c r="G3" s="648"/>
      <c r="H3" s="630" t="s">
        <v>93</v>
      </c>
      <c r="I3" s="647" t="s">
        <v>94</v>
      </c>
      <c r="J3" s="647"/>
      <c r="K3" s="647"/>
      <c r="L3" s="647"/>
      <c r="M3" s="630" t="s">
        <v>95</v>
      </c>
      <c r="N3" s="639"/>
      <c r="O3" s="640"/>
      <c r="P3" s="640"/>
      <c r="Q3" s="640"/>
      <c r="R3" s="640"/>
      <c r="S3" s="640"/>
      <c r="T3" s="640"/>
      <c r="U3" s="640"/>
      <c r="V3" s="641"/>
      <c r="W3" s="232"/>
      <c r="X3" s="232"/>
    </row>
    <row r="4" spans="1:24" s="90" customFormat="1" ht="18" customHeight="1">
      <c r="A4" s="653"/>
      <c r="B4" s="645"/>
      <c r="C4" s="630" t="s">
        <v>96</v>
      </c>
      <c r="D4" s="630" t="s">
        <v>97</v>
      </c>
      <c r="E4" s="685" t="s">
        <v>98</v>
      </c>
      <c r="F4" s="686"/>
      <c r="G4" s="648"/>
      <c r="H4" s="630"/>
      <c r="I4" s="630" t="s">
        <v>99</v>
      </c>
      <c r="J4" s="628" t="s">
        <v>100</v>
      </c>
      <c r="K4" s="687"/>
      <c r="L4" s="688"/>
      <c r="M4" s="630"/>
      <c r="N4" s="647" t="s">
        <v>246</v>
      </c>
      <c r="O4" s="647"/>
      <c r="P4" s="647"/>
      <c r="Q4" s="647" t="s">
        <v>247</v>
      </c>
      <c r="R4" s="647"/>
      <c r="S4" s="647"/>
      <c r="T4" s="658" t="s">
        <v>101</v>
      </c>
      <c r="U4" s="658"/>
      <c r="V4" s="658"/>
      <c r="W4" s="233"/>
      <c r="X4" s="233"/>
    </row>
    <row r="5" spans="1:24" s="90" customFormat="1" ht="18">
      <c r="A5" s="653"/>
      <c r="B5" s="645"/>
      <c r="C5" s="630"/>
      <c r="D5" s="630"/>
      <c r="E5" s="689" t="s">
        <v>102</v>
      </c>
      <c r="F5" s="689" t="s">
        <v>103</v>
      </c>
      <c r="G5" s="648"/>
      <c r="H5" s="630"/>
      <c r="I5" s="630"/>
      <c r="J5" s="648" t="s">
        <v>104</v>
      </c>
      <c r="K5" s="651" t="s">
        <v>105</v>
      </c>
      <c r="L5" s="652" t="s">
        <v>106</v>
      </c>
      <c r="M5" s="630"/>
      <c r="N5" s="656"/>
      <c r="O5" s="656"/>
      <c r="P5" s="656"/>
      <c r="Q5" s="656"/>
      <c r="R5" s="656"/>
      <c r="S5" s="656"/>
      <c r="T5" s="656"/>
      <c r="U5" s="656"/>
      <c r="V5" s="657"/>
      <c r="W5" s="234"/>
      <c r="X5" s="234"/>
    </row>
    <row r="6" spans="1:24" s="90" customFormat="1" ht="19.5" customHeight="1">
      <c r="A6" s="653"/>
      <c r="B6" s="645"/>
      <c r="C6" s="630"/>
      <c r="D6" s="630"/>
      <c r="E6" s="690"/>
      <c r="F6" s="690"/>
      <c r="G6" s="648"/>
      <c r="H6" s="630"/>
      <c r="I6" s="630"/>
      <c r="J6" s="692"/>
      <c r="K6" s="692"/>
      <c r="L6" s="692"/>
      <c r="M6" s="630"/>
      <c r="N6" s="314">
        <v>1</v>
      </c>
      <c r="O6" s="314"/>
      <c r="P6" s="315">
        <v>2</v>
      </c>
      <c r="Q6" s="314">
        <v>3</v>
      </c>
      <c r="R6" s="314"/>
      <c r="S6" s="316">
        <v>4</v>
      </c>
      <c r="T6" s="314">
        <v>5</v>
      </c>
      <c r="U6" s="314" t="s">
        <v>248</v>
      </c>
      <c r="V6" s="110" t="s">
        <v>249</v>
      </c>
      <c r="W6" s="235"/>
      <c r="X6" s="235"/>
    </row>
    <row r="7" spans="1:24" s="90" customFormat="1" ht="42" customHeight="1" thickBot="1">
      <c r="A7" s="654"/>
      <c r="B7" s="659"/>
      <c r="C7" s="631"/>
      <c r="D7" s="631"/>
      <c r="E7" s="691"/>
      <c r="F7" s="691"/>
      <c r="G7" s="648"/>
      <c r="H7" s="631"/>
      <c r="I7" s="631"/>
      <c r="J7" s="693"/>
      <c r="K7" s="693"/>
      <c r="L7" s="693"/>
      <c r="M7" s="631"/>
      <c r="N7" s="317"/>
      <c r="O7" s="317"/>
      <c r="P7" s="317"/>
      <c r="Q7" s="317"/>
      <c r="R7" s="317"/>
      <c r="S7" s="317"/>
      <c r="T7" s="317"/>
      <c r="U7" s="317"/>
      <c r="V7" s="91"/>
      <c r="W7" s="235"/>
      <c r="X7" s="235"/>
    </row>
    <row r="8" spans="1:24" s="90" customFormat="1" ht="15.75">
      <c r="A8" s="318">
        <v>1</v>
      </c>
      <c r="B8" s="319" t="s">
        <v>107</v>
      </c>
      <c r="C8" s="320">
        <v>3</v>
      </c>
      <c r="D8" s="320">
        <v>4</v>
      </c>
      <c r="E8" s="321">
        <v>5</v>
      </c>
      <c r="F8" s="321">
        <v>6</v>
      </c>
      <c r="G8" s="320">
        <v>7</v>
      </c>
      <c r="H8" s="320">
        <v>8</v>
      </c>
      <c r="I8" s="320">
        <v>9</v>
      </c>
      <c r="J8" s="320">
        <v>10</v>
      </c>
      <c r="K8" s="320">
        <v>11</v>
      </c>
      <c r="L8" s="322">
        <v>12</v>
      </c>
      <c r="M8" s="320">
        <v>13</v>
      </c>
      <c r="N8" s="320">
        <v>20</v>
      </c>
      <c r="O8" s="320"/>
      <c r="P8" s="320">
        <v>21</v>
      </c>
      <c r="Q8" s="320">
        <v>22</v>
      </c>
      <c r="R8" s="320"/>
      <c r="S8" s="320">
        <v>23</v>
      </c>
      <c r="T8" s="320">
        <v>24</v>
      </c>
      <c r="U8" s="320">
        <v>25</v>
      </c>
      <c r="V8" s="94">
        <v>26</v>
      </c>
      <c r="W8" s="233"/>
      <c r="X8" s="233"/>
    </row>
    <row r="9" spans="1:24" s="90" customFormat="1" ht="15.75">
      <c r="A9" s="642" t="s">
        <v>198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3"/>
      <c r="W9" s="196"/>
      <c r="X9" s="196"/>
    </row>
    <row r="10" spans="1:24" s="90" customFormat="1" ht="15.75">
      <c r="A10" s="634" t="s">
        <v>108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5"/>
      <c r="W10" s="236"/>
      <c r="X10" s="236"/>
    </row>
    <row r="11" spans="1:30" ht="30" customHeight="1">
      <c r="A11" s="323" t="s">
        <v>111</v>
      </c>
      <c r="B11" s="324" t="s">
        <v>219</v>
      </c>
      <c r="C11" s="325"/>
      <c r="D11" s="325"/>
      <c r="E11" s="325"/>
      <c r="F11" s="326"/>
      <c r="G11" s="326">
        <f>G12+G13</f>
        <v>6.5</v>
      </c>
      <c r="H11" s="327">
        <f>G11*30</f>
        <v>195</v>
      </c>
      <c r="I11" s="326"/>
      <c r="J11" s="326"/>
      <c r="K11" s="326"/>
      <c r="L11" s="326"/>
      <c r="M11" s="328"/>
      <c r="N11" s="329"/>
      <c r="O11" s="330"/>
      <c r="P11" s="328"/>
      <c r="Q11" s="329"/>
      <c r="R11" s="330"/>
      <c r="S11" s="328"/>
      <c r="T11" s="331"/>
      <c r="U11" s="328"/>
      <c r="V11" s="55"/>
      <c r="W11" s="104"/>
      <c r="X11" s="104"/>
      <c r="AC11" s="2" t="s">
        <v>246</v>
      </c>
      <c r="AD11" s="307">
        <f>G19</f>
        <v>1.5</v>
      </c>
    </row>
    <row r="12" spans="1:30" ht="15.75" customHeight="1">
      <c r="A12" s="323"/>
      <c r="B12" s="324" t="s">
        <v>29</v>
      </c>
      <c r="C12" s="325"/>
      <c r="D12" s="325"/>
      <c r="E12" s="325"/>
      <c r="F12" s="326"/>
      <c r="G12" s="326">
        <v>5</v>
      </c>
      <c r="H12" s="332">
        <f>G12*30</f>
        <v>150</v>
      </c>
      <c r="I12" s="326"/>
      <c r="J12" s="326"/>
      <c r="K12" s="326"/>
      <c r="L12" s="326"/>
      <c r="M12" s="328"/>
      <c r="N12" s="329"/>
      <c r="O12" s="330"/>
      <c r="P12" s="328"/>
      <c r="Q12" s="329"/>
      <c r="R12" s="330"/>
      <c r="S12" s="328"/>
      <c r="T12" s="331"/>
      <c r="U12" s="328"/>
      <c r="V12" s="55"/>
      <c r="W12" s="104"/>
      <c r="X12" s="104"/>
      <c r="AC12" s="2" t="s">
        <v>247</v>
      </c>
      <c r="AD12" s="2">
        <v>0</v>
      </c>
    </row>
    <row r="13" spans="1:30" ht="15.75" customHeight="1">
      <c r="A13" s="323"/>
      <c r="B13" s="324" t="s">
        <v>30</v>
      </c>
      <c r="C13" s="333"/>
      <c r="D13" s="325">
        <v>6</v>
      </c>
      <c r="E13" s="325"/>
      <c r="F13" s="326"/>
      <c r="G13" s="326">
        <v>1.5</v>
      </c>
      <c r="H13" s="332">
        <f>G13*30</f>
        <v>45</v>
      </c>
      <c r="I13" s="326" t="s">
        <v>221</v>
      </c>
      <c r="J13" s="326"/>
      <c r="K13" s="326"/>
      <c r="L13" s="326" t="s">
        <v>221</v>
      </c>
      <c r="M13" s="328">
        <v>41</v>
      </c>
      <c r="N13" s="329"/>
      <c r="O13" s="330"/>
      <c r="P13" s="328"/>
      <c r="Q13" s="329"/>
      <c r="R13" s="330"/>
      <c r="S13" s="328"/>
      <c r="T13" s="331"/>
      <c r="U13" s="334" t="s">
        <v>221</v>
      </c>
      <c r="V13" s="55"/>
      <c r="W13" s="104"/>
      <c r="X13" s="104"/>
      <c r="AB13" s="2">
        <v>3</v>
      </c>
      <c r="AC13" s="2" t="s">
        <v>101</v>
      </c>
      <c r="AD13" s="2">
        <f>G13</f>
        <v>1.5</v>
      </c>
    </row>
    <row r="14" spans="1:24" ht="20.25" customHeight="1">
      <c r="A14" s="335" t="s">
        <v>112</v>
      </c>
      <c r="B14" s="336" t="s">
        <v>83</v>
      </c>
      <c r="C14" s="333" t="s">
        <v>82</v>
      </c>
      <c r="D14" s="333"/>
      <c r="E14" s="333"/>
      <c r="F14" s="337"/>
      <c r="G14" s="338">
        <v>4.5</v>
      </c>
      <c r="H14" s="337">
        <f>G14*30</f>
        <v>135</v>
      </c>
      <c r="I14" s="337"/>
      <c r="J14" s="337"/>
      <c r="K14" s="337"/>
      <c r="L14" s="337"/>
      <c r="M14" s="339"/>
      <c r="N14" s="340"/>
      <c r="O14" s="341"/>
      <c r="P14" s="339"/>
      <c r="Q14" s="340"/>
      <c r="R14" s="341"/>
      <c r="S14" s="339"/>
      <c r="T14" s="342"/>
      <c r="U14" s="339"/>
      <c r="V14" s="26"/>
      <c r="W14" s="104"/>
      <c r="X14" s="104"/>
    </row>
    <row r="15" spans="1:24" ht="22.5" customHeight="1">
      <c r="A15" s="335" t="s">
        <v>113</v>
      </c>
      <c r="B15" s="336" t="s">
        <v>84</v>
      </c>
      <c r="C15" s="343"/>
      <c r="D15" s="343" t="s">
        <v>85</v>
      </c>
      <c r="E15" s="343"/>
      <c r="F15" s="337"/>
      <c r="G15" s="338">
        <v>3</v>
      </c>
      <c r="H15" s="337">
        <v>90</v>
      </c>
      <c r="I15" s="337"/>
      <c r="J15" s="337"/>
      <c r="K15" s="337"/>
      <c r="L15" s="337"/>
      <c r="M15" s="339"/>
      <c r="N15" s="340"/>
      <c r="O15" s="341"/>
      <c r="P15" s="339"/>
      <c r="Q15" s="340"/>
      <c r="R15" s="341"/>
      <c r="S15" s="339"/>
      <c r="T15" s="342"/>
      <c r="U15" s="339"/>
      <c r="V15" s="26"/>
      <c r="W15" s="104"/>
      <c r="X15" s="104"/>
    </row>
    <row r="16" spans="1:24" s="7" customFormat="1" ht="36" customHeight="1">
      <c r="A16" s="335" t="s">
        <v>114</v>
      </c>
      <c r="B16" s="336" t="s">
        <v>86</v>
      </c>
      <c r="C16" s="333" t="s">
        <v>82</v>
      </c>
      <c r="D16" s="344"/>
      <c r="E16" s="344"/>
      <c r="F16" s="337"/>
      <c r="G16" s="338">
        <v>4</v>
      </c>
      <c r="H16" s="337">
        <v>90</v>
      </c>
      <c r="I16" s="337"/>
      <c r="J16" s="337"/>
      <c r="K16" s="337"/>
      <c r="L16" s="337"/>
      <c r="M16" s="339"/>
      <c r="N16" s="342"/>
      <c r="O16" s="341"/>
      <c r="P16" s="339"/>
      <c r="Q16" s="340"/>
      <c r="R16" s="341"/>
      <c r="S16" s="339"/>
      <c r="T16" s="342"/>
      <c r="U16" s="339"/>
      <c r="V16" s="26"/>
      <c r="W16" s="104"/>
      <c r="X16" s="104"/>
    </row>
    <row r="17" spans="1:24" ht="15.75" customHeight="1">
      <c r="A17" s="335" t="s">
        <v>115</v>
      </c>
      <c r="B17" s="345" t="s">
        <v>87</v>
      </c>
      <c r="C17" s="337"/>
      <c r="D17" s="337"/>
      <c r="E17" s="337"/>
      <c r="F17" s="337"/>
      <c r="G17" s="346">
        <f>G18+G19</f>
        <v>4.5</v>
      </c>
      <c r="H17" s="337">
        <f>G17*30</f>
        <v>135</v>
      </c>
      <c r="I17" s="337"/>
      <c r="J17" s="337"/>
      <c r="K17" s="337"/>
      <c r="L17" s="337"/>
      <c r="M17" s="339"/>
      <c r="N17" s="340"/>
      <c r="O17" s="341"/>
      <c r="P17" s="339"/>
      <c r="Q17" s="340"/>
      <c r="R17" s="341"/>
      <c r="S17" s="339"/>
      <c r="T17" s="342"/>
      <c r="U17" s="339"/>
      <c r="V17" s="26"/>
      <c r="W17" s="104"/>
      <c r="X17" s="104"/>
    </row>
    <row r="18" spans="1:24" ht="19.5" customHeight="1">
      <c r="A18" s="326"/>
      <c r="B18" s="347" t="s">
        <v>29</v>
      </c>
      <c r="C18" s="337"/>
      <c r="D18" s="337"/>
      <c r="E18" s="337"/>
      <c r="F18" s="337"/>
      <c r="G18" s="346">
        <v>3</v>
      </c>
      <c r="H18" s="337">
        <f>G18*30</f>
        <v>90</v>
      </c>
      <c r="I18" s="337"/>
      <c r="J18" s="337"/>
      <c r="K18" s="337"/>
      <c r="L18" s="337"/>
      <c r="M18" s="339"/>
      <c r="N18" s="340"/>
      <c r="O18" s="341"/>
      <c r="P18" s="339"/>
      <c r="Q18" s="340"/>
      <c r="R18" s="341"/>
      <c r="S18" s="339"/>
      <c r="T18" s="342"/>
      <c r="U18" s="339"/>
      <c r="V18" s="26"/>
      <c r="W18" s="104"/>
      <c r="X18" s="104"/>
    </row>
    <row r="19" spans="1:28" ht="21.75" customHeight="1">
      <c r="A19" s="348" t="s">
        <v>116</v>
      </c>
      <c r="B19" s="349" t="s">
        <v>30</v>
      </c>
      <c r="C19" s="350">
        <v>1</v>
      </c>
      <c r="D19" s="350"/>
      <c r="E19" s="350"/>
      <c r="F19" s="350"/>
      <c r="G19" s="351">
        <v>1.5</v>
      </c>
      <c r="H19" s="350">
        <f>G19*30</f>
        <v>45</v>
      </c>
      <c r="I19" s="350">
        <v>4</v>
      </c>
      <c r="J19" s="350" t="s">
        <v>220</v>
      </c>
      <c r="K19" s="350"/>
      <c r="L19" s="350"/>
      <c r="M19" s="352">
        <f>H19-I19</f>
        <v>41</v>
      </c>
      <c r="N19" s="353" t="s">
        <v>220</v>
      </c>
      <c r="O19" s="354"/>
      <c r="P19" s="352"/>
      <c r="Q19" s="353"/>
      <c r="R19" s="354"/>
      <c r="S19" s="352"/>
      <c r="T19" s="355"/>
      <c r="U19" s="352"/>
      <c r="V19" s="65"/>
      <c r="W19" s="104"/>
      <c r="X19" s="104"/>
      <c r="AB19" s="2">
        <v>1</v>
      </c>
    </row>
    <row r="20" spans="1:24" ht="21.75" customHeight="1" hidden="1">
      <c r="A20" s="306"/>
      <c r="B20" s="347"/>
      <c r="C20" s="337"/>
      <c r="D20" s="337"/>
      <c r="E20" s="337"/>
      <c r="F20" s="337"/>
      <c r="G20" s="356"/>
      <c r="H20" s="350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4"/>
      <c r="W20" s="104"/>
      <c r="X20" s="104"/>
    </row>
    <row r="21" spans="1:24" ht="21.75" customHeight="1">
      <c r="A21" s="306" t="s">
        <v>258</v>
      </c>
      <c r="B21" s="347" t="s">
        <v>261</v>
      </c>
      <c r="C21" s="337" t="s">
        <v>82</v>
      </c>
      <c r="D21" s="337"/>
      <c r="E21" s="337"/>
      <c r="F21" s="337"/>
      <c r="G21" s="356">
        <v>3</v>
      </c>
      <c r="H21" s="350">
        <f>G21*30</f>
        <v>90</v>
      </c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4"/>
      <c r="W21" s="104"/>
      <c r="X21" s="104"/>
    </row>
    <row r="22" spans="1:24" ht="21.75" customHeight="1" hidden="1">
      <c r="A22" s="306"/>
      <c r="B22" s="347"/>
      <c r="C22" s="337"/>
      <c r="D22" s="337"/>
      <c r="E22" s="337"/>
      <c r="F22" s="337"/>
      <c r="G22" s="356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4"/>
      <c r="W22" s="104"/>
      <c r="X22" s="104"/>
    </row>
    <row r="23" spans="1:24" ht="25.5" customHeight="1">
      <c r="A23" s="679" t="s">
        <v>4</v>
      </c>
      <c r="B23" s="680"/>
      <c r="C23" s="357"/>
      <c r="D23" s="357"/>
      <c r="E23" s="357"/>
      <c r="F23" s="357"/>
      <c r="G23" s="358">
        <f>G11+G14+G15+G16+G17+G20+G21</f>
        <v>25.5</v>
      </c>
      <c r="H23" s="358">
        <f>H11+H14+H15+H16+H17+H20+H21</f>
        <v>735</v>
      </c>
      <c r="I23" s="359"/>
      <c r="J23" s="359"/>
      <c r="K23" s="359"/>
      <c r="L23" s="359"/>
      <c r="M23" s="360"/>
      <c r="N23" s="361"/>
      <c r="O23" s="362"/>
      <c r="P23" s="360"/>
      <c r="Q23" s="361"/>
      <c r="R23" s="362"/>
      <c r="S23" s="360"/>
      <c r="T23" s="363"/>
      <c r="U23" s="364"/>
      <c r="V23" s="248"/>
      <c r="W23" s="104"/>
      <c r="X23" s="104"/>
    </row>
    <row r="24" spans="1:24" ht="25.5" customHeight="1">
      <c r="A24" s="644" t="s">
        <v>63</v>
      </c>
      <c r="B24" s="644"/>
      <c r="C24" s="365"/>
      <c r="D24" s="365"/>
      <c r="E24" s="365"/>
      <c r="F24" s="365"/>
      <c r="G24" s="366">
        <f>G12+G14+G15+G16+G18+G20+G21</f>
        <v>22.5</v>
      </c>
      <c r="H24" s="366">
        <f>H12+H14+H15+H16+H18+H20+H21</f>
        <v>645</v>
      </c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4"/>
      <c r="W24" s="104"/>
      <c r="X24" s="104"/>
    </row>
    <row r="25" spans="1:24" ht="25.5" customHeight="1">
      <c r="A25" s="644" t="s">
        <v>64</v>
      </c>
      <c r="B25" s="644"/>
      <c r="C25" s="365"/>
      <c r="D25" s="365"/>
      <c r="E25" s="365"/>
      <c r="F25" s="365"/>
      <c r="G25" s="366">
        <f>G13+G19</f>
        <v>3</v>
      </c>
      <c r="H25" s="366">
        <f>H13+H19</f>
        <v>90</v>
      </c>
      <c r="I25" s="365">
        <v>8</v>
      </c>
      <c r="J25" s="365">
        <v>4</v>
      </c>
      <c r="K25" s="365"/>
      <c r="L25" s="365">
        <v>4</v>
      </c>
      <c r="M25" s="365">
        <v>82</v>
      </c>
      <c r="N25" s="365" t="s">
        <v>220</v>
      </c>
      <c r="O25" s="365"/>
      <c r="P25" s="365"/>
      <c r="Q25" s="365"/>
      <c r="R25" s="365"/>
      <c r="S25" s="365"/>
      <c r="T25" s="365"/>
      <c r="U25" s="365" t="s">
        <v>220</v>
      </c>
      <c r="V25" s="202"/>
      <c r="W25" s="104"/>
      <c r="X25" s="104"/>
    </row>
    <row r="26" spans="1:24" s="90" customFormat="1" ht="15.75">
      <c r="A26" s="670" t="s">
        <v>69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1"/>
      <c r="W26" s="236"/>
      <c r="X26" s="236"/>
    </row>
    <row r="27" spans="1:30" ht="15.75" customHeight="1">
      <c r="A27" s="367" t="s">
        <v>117</v>
      </c>
      <c r="B27" s="345" t="s">
        <v>43</v>
      </c>
      <c r="C27" s="368"/>
      <c r="D27" s="368"/>
      <c r="E27" s="368"/>
      <c r="F27" s="368"/>
      <c r="G27" s="369">
        <v>7</v>
      </c>
      <c r="H27" s="332">
        <f>30*G27</f>
        <v>210</v>
      </c>
      <c r="I27" s="337"/>
      <c r="J27" s="370"/>
      <c r="K27" s="371"/>
      <c r="L27" s="371"/>
      <c r="M27" s="339"/>
      <c r="N27" s="372"/>
      <c r="O27" s="373"/>
      <c r="P27" s="374"/>
      <c r="Q27" s="372"/>
      <c r="R27" s="373"/>
      <c r="S27" s="374"/>
      <c r="T27" s="375"/>
      <c r="U27" s="374"/>
      <c r="V27" s="31"/>
      <c r="W27" s="237"/>
      <c r="X27" s="237"/>
      <c r="AC27" s="2" t="s">
        <v>246</v>
      </c>
      <c r="AD27" s="2">
        <f>SUMIF(AB$27:AB$58,1,G$27:G$58)</f>
        <v>26.5</v>
      </c>
    </row>
    <row r="28" spans="1:30" ht="15.75" customHeight="1">
      <c r="A28" s="340"/>
      <c r="B28" s="347" t="s">
        <v>29</v>
      </c>
      <c r="C28" s="368"/>
      <c r="D28" s="368"/>
      <c r="E28" s="368"/>
      <c r="F28" s="368"/>
      <c r="G28" s="369">
        <v>3</v>
      </c>
      <c r="H28" s="332">
        <f>30*G28</f>
        <v>90</v>
      </c>
      <c r="I28" s="337"/>
      <c r="J28" s="370"/>
      <c r="K28" s="371"/>
      <c r="L28" s="371"/>
      <c r="M28" s="339"/>
      <c r="N28" s="372"/>
      <c r="O28" s="373"/>
      <c r="P28" s="374"/>
      <c r="Q28" s="372"/>
      <c r="R28" s="373"/>
      <c r="S28" s="374"/>
      <c r="T28" s="375"/>
      <c r="U28" s="374"/>
      <c r="V28" s="31"/>
      <c r="W28" s="237"/>
      <c r="X28" s="237"/>
      <c r="AC28" s="2" t="s">
        <v>247</v>
      </c>
      <c r="AD28" s="2">
        <f>SUMIF(AB$27:AB$58,2,G$27:G$58)</f>
        <v>9</v>
      </c>
    </row>
    <row r="29" spans="1:30" ht="15.75" customHeight="1">
      <c r="A29" s="340" t="s">
        <v>118</v>
      </c>
      <c r="B29" s="347" t="s">
        <v>30</v>
      </c>
      <c r="C29" s="371"/>
      <c r="D29" s="371">
        <v>1</v>
      </c>
      <c r="E29" s="371"/>
      <c r="F29" s="368"/>
      <c r="G29" s="369">
        <v>4</v>
      </c>
      <c r="H29" s="332">
        <f>30*G29</f>
        <v>120</v>
      </c>
      <c r="I29" s="376">
        <f>SUM(J29:L29)</f>
        <v>4</v>
      </c>
      <c r="J29" s="370">
        <v>4</v>
      </c>
      <c r="K29" s="371"/>
      <c r="L29" s="371"/>
      <c r="M29" s="339">
        <f>H29-I29</f>
        <v>116</v>
      </c>
      <c r="N29" s="372">
        <v>4</v>
      </c>
      <c r="O29" s="373"/>
      <c r="P29" s="374"/>
      <c r="Q29" s="372"/>
      <c r="R29" s="373"/>
      <c r="S29" s="374"/>
      <c r="T29" s="375"/>
      <c r="U29" s="374"/>
      <c r="V29" s="31"/>
      <c r="W29" s="237"/>
      <c r="X29" s="237"/>
      <c r="AB29" s="2">
        <v>1</v>
      </c>
      <c r="AC29" s="2" t="s">
        <v>101</v>
      </c>
      <c r="AD29" s="2">
        <f>SUMIF(AB$27:AB$58,3,G$27:G$58)</f>
        <v>0</v>
      </c>
    </row>
    <row r="30" spans="1:24" s="231" customFormat="1" ht="15.75" customHeight="1" hidden="1">
      <c r="A30" s="377" t="s">
        <v>119</v>
      </c>
      <c r="B30" s="378" t="s">
        <v>50</v>
      </c>
      <c r="C30" s="371"/>
      <c r="D30" s="368"/>
      <c r="E30" s="368"/>
      <c r="F30" s="368"/>
      <c r="G30" s="379">
        <v>3</v>
      </c>
      <c r="H30" s="380">
        <v>90</v>
      </c>
      <c r="I30" s="337"/>
      <c r="J30" s="371"/>
      <c r="K30" s="371"/>
      <c r="L30" s="371"/>
      <c r="M30" s="339"/>
      <c r="N30" s="372"/>
      <c r="O30" s="373"/>
      <c r="P30" s="374"/>
      <c r="Q30" s="372"/>
      <c r="R30" s="373"/>
      <c r="S30" s="374"/>
      <c r="T30" s="375"/>
      <c r="U30" s="374"/>
      <c r="V30" s="264"/>
      <c r="W30" s="265"/>
      <c r="X30" s="265"/>
    </row>
    <row r="31" spans="1:24" s="231" customFormat="1" ht="15.75" customHeight="1" hidden="1">
      <c r="A31" s="353"/>
      <c r="B31" s="347" t="s">
        <v>29</v>
      </c>
      <c r="C31" s="381"/>
      <c r="D31" s="382"/>
      <c r="E31" s="382"/>
      <c r="F31" s="382"/>
      <c r="G31" s="379"/>
      <c r="H31" s="383"/>
      <c r="I31" s="337"/>
      <c r="J31" s="371"/>
      <c r="K31" s="371"/>
      <c r="L31" s="371"/>
      <c r="M31" s="339"/>
      <c r="N31" s="372"/>
      <c r="O31" s="373"/>
      <c r="P31" s="374"/>
      <c r="Q31" s="372"/>
      <c r="R31" s="373"/>
      <c r="S31" s="374"/>
      <c r="T31" s="375"/>
      <c r="U31" s="374"/>
      <c r="V31" s="264"/>
      <c r="W31" s="265"/>
      <c r="X31" s="265"/>
    </row>
    <row r="32" spans="1:30" ht="15.75" customHeight="1">
      <c r="A32" s="377" t="s">
        <v>119</v>
      </c>
      <c r="B32" s="378" t="s">
        <v>262</v>
      </c>
      <c r="C32" s="381"/>
      <c r="D32" s="381">
        <v>3</v>
      </c>
      <c r="E32" s="381"/>
      <c r="F32" s="382"/>
      <c r="G32" s="384">
        <v>3</v>
      </c>
      <c r="H32" s="385">
        <v>90</v>
      </c>
      <c r="I32" s="376">
        <f>SUM(J32:L32)</f>
        <v>4</v>
      </c>
      <c r="J32" s="370">
        <v>4</v>
      </c>
      <c r="K32" s="371"/>
      <c r="L32" s="371">
        <v>0</v>
      </c>
      <c r="M32" s="339">
        <f>H32-I32</f>
        <v>86</v>
      </c>
      <c r="N32" s="386"/>
      <c r="O32" s="387"/>
      <c r="P32" s="388"/>
      <c r="Q32" s="372">
        <v>4</v>
      </c>
      <c r="R32" s="373"/>
      <c r="S32" s="374"/>
      <c r="T32" s="375"/>
      <c r="U32" s="374"/>
      <c r="V32" s="31"/>
      <c r="W32" s="237"/>
      <c r="X32" s="237"/>
      <c r="AB32" s="2">
        <v>2</v>
      </c>
      <c r="AD32" s="2">
        <f>SUM(AD27:AD31)</f>
        <v>35.5</v>
      </c>
    </row>
    <row r="33" spans="1:24" ht="15.75" customHeight="1">
      <c r="A33" s="377" t="s">
        <v>120</v>
      </c>
      <c r="B33" s="345" t="s">
        <v>31</v>
      </c>
      <c r="C33" s="368"/>
      <c r="D33" s="368"/>
      <c r="E33" s="368"/>
      <c r="F33" s="368"/>
      <c r="G33" s="338">
        <v>5.5</v>
      </c>
      <c r="H33" s="380">
        <f aca="true" t="shared" si="0" ref="H33:H38">30*G33</f>
        <v>165</v>
      </c>
      <c r="I33" s="337"/>
      <c r="J33" s="370"/>
      <c r="K33" s="371"/>
      <c r="L33" s="371"/>
      <c r="M33" s="339"/>
      <c r="N33" s="372"/>
      <c r="O33" s="373"/>
      <c r="P33" s="374"/>
      <c r="Q33" s="372"/>
      <c r="R33" s="373"/>
      <c r="S33" s="374"/>
      <c r="T33" s="375"/>
      <c r="U33" s="374"/>
      <c r="V33" s="31"/>
      <c r="W33" s="237"/>
      <c r="X33" s="237"/>
    </row>
    <row r="34" spans="1:24" ht="15.75" customHeight="1">
      <c r="A34" s="353"/>
      <c r="B34" s="347" t="s">
        <v>29</v>
      </c>
      <c r="C34" s="368"/>
      <c r="D34" s="368"/>
      <c r="E34" s="368"/>
      <c r="F34" s="368"/>
      <c r="G34" s="338">
        <v>1.5</v>
      </c>
      <c r="H34" s="380">
        <f t="shared" si="0"/>
        <v>45</v>
      </c>
      <c r="I34" s="337"/>
      <c r="J34" s="370"/>
      <c r="K34" s="371"/>
      <c r="L34" s="371"/>
      <c r="M34" s="339"/>
      <c r="N34" s="372"/>
      <c r="O34" s="373"/>
      <c r="P34" s="374"/>
      <c r="Q34" s="372"/>
      <c r="R34" s="373"/>
      <c r="S34" s="374"/>
      <c r="T34" s="375"/>
      <c r="U34" s="374"/>
      <c r="V34" s="31"/>
      <c r="W34" s="237"/>
      <c r="X34" s="237"/>
    </row>
    <row r="35" spans="1:28" ht="15.75" customHeight="1">
      <c r="A35" s="353" t="s">
        <v>121</v>
      </c>
      <c r="B35" s="347" t="s">
        <v>30</v>
      </c>
      <c r="C35" s="371"/>
      <c r="D35" s="371">
        <v>1</v>
      </c>
      <c r="E35" s="371"/>
      <c r="F35" s="368"/>
      <c r="G35" s="338">
        <v>4</v>
      </c>
      <c r="H35" s="380">
        <f t="shared" si="0"/>
        <v>120</v>
      </c>
      <c r="I35" s="376">
        <f>SUM(J35:L35)</f>
        <v>4</v>
      </c>
      <c r="J35" s="370">
        <v>4</v>
      </c>
      <c r="K35" s="371"/>
      <c r="L35" s="371"/>
      <c r="M35" s="339">
        <f>H35-I35</f>
        <v>116</v>
      </c>
      <c r="N35" s="372">
        <v>4</v>
      </c>
      <c r="O35" s="373"/>
      <c r="P35" s="374"/>
      <c r="Q35" s="372"/>
      <c r="R35" s="373"/>
      <c r="S35" s="374"/>
      <c r="T35" s="375"/>
      <c r="U35" s="374"/>
      <c r="V35" s="31"/>
      <c r="W35" s="237"/>
      <c r="X35" s="237"/>
      <c r="AB35" s="2">
        <v>1</v>
      </c>
    </row>
    <row r="36" spans="1:24" ht="15.75" customHeight="1">
      <c r="A36" s="377" t="s">
        <v>122</v>
      </c>
      <c r="B36" s="345" t="s">
        <v>44</v>
      </c>
      <c r="C36" s="371"/>
      <c r="D36" s="368"/>
      <c r="E36" s="368"/>
      <c r="F36" s="368"/>
      <c r="G36" s="337">
        <v>3.5</v>
      </c>
      <c r="H36" s="380">
        <f t="shared" si="0"/>
        <v>105</v>
      </c>
      <c r="I36" s="376"/>
      <c r="J36" s="370"/>
      <c r="K36" s="371"/>
      <c r="L36" s="371"/>
      <c r="M36" s="339"/>
      <c r="N36" s="372"/>
      <c r="O36" s="373"/>
      <c r="P36" s="374"/>
      <c r="Q36" s="372"/>
      <c r="R36" s="373"/>
      <c r="S36" s="374"/>
      <c r="T36" s="375"/>
      <c r="U36" s="374"/>
      <c r="V36" s="31"/>
      <c r="W36" s="237"/>
      <c r="X36" s="237"/>
    </row>
    <row r="37" spans="1:24" ht="15.75" customHeight="1">
      <c r="A37" s="340"/>
      <c r="B37" s="347" t="s">
        <v>29</v>
      </c>
      <c r="C37" s="371"/>
      <c r="D37" s="368"/>
      <c r="E37" s="368"/>
      <c r="F37" s="368"/>
      <c r="G37" s="326">
        <v>1.5</v>
      </c>
      <c r="H37" s="380">
        <f t="shared" si="0"/>
        <v>45</v>
      </c>
      <c r="I37" s="376"/>
      <c r="J37" s="370"/>
      <c r="K37" s="371"/>
      <c r="L37" s="371"/>
      <c r="M37" s="339"/>
      <c r="N37" s="372"/>
      <c r="O37" s="373"/>
      <c r="P37" s="374"/>
      <c r="Q37" s="372"/>
      <c r="R37" s="373"/>
      <c r="S37" s="374"/>
      <c r="T37" s="375"/>
      <c r="U37" s="374"/>
      <c r="V37" s="31"/>
      <c r="W37" s="237"/>
      <c r="X37" s="237"/>
    </row>
    <row r="38" spans="1:28" ht="15.75" customHeight="1">
      <c r="A38" s="389" t="s">
        <v>123</v>
      </c>
      <c r="B38" s="347" t="s">
        <v>30</v>
      </c>
      <c r="C38" s="371">
        <v>2</v>
      </c>
      <c r="D38" s="368"/>
      <c r="E38" s="368"/>
      <c r="F38" s="368"/>
      <c r="G38" s="326">
        <v>2</v>
      </c>
      <c r="H38" s="380">
        <f t="shared" si="0"/>
        <v>60</v>
      </c>
      <c r="I38" s="376">
        <f>SUM(J38:L38)</f>
        <v>4</v>
      </c>
      <c r="J38" s="370">
        <v>4</v>
      </c>
      <c r="K38" s="371"/>
      <c r="L38" s="371">
        <v>0</v>
      </c>
      <c r="M38" s="339">
        <f>H38-I38</f>
        <v>56</v>
      </c>
      <c r="N38" s="372"/>
      <c r="O38" s="373"/>
      <c r="P38" s="374">
        <v>4</v>
      </c>
      <c r="Q38" s="372"/>
      <c r="R38" s="373"/>
      <c r="S38" s="374"/>
      <c r="T38" s="375"/>
      <c r="U38" s="374"/>
      <c r="V38" s="31"/>
      <c r="W38" s="237"/>
      <c r="X38" s="237"/>
      <c r="AB38" s="2">
        <v>2</v>
      </c>
    </row>
    <row r="39" spans="1:24" ht="15.75" customHeight="1">
      <c r="A39" s="377" t="s">
        <v>124</v>
      </c>
      <c r="B39" s="345" t="s">
        <v>45</v>
      </c>
      <c r="C39" s="371"/>
      <c r="D39" s="368"/>
      <c r="E39" s="368"/>
      <c r="F39" s="368"/>
      <c r="G39" s="326">
        <v>3.5</v>
      </c>
      <c r="H39" s="332">
        <f>SUM(H40:H41)</f>
        <v>105</v>
      </c>
      <c r="I39" s="376"/>
      <c r="J39" s="370"/>
      <c r="K39" s="371"/>
      <c r="L39" s="371"/>
      <c r="M39" s="339"/>
      <c r="N39" s="372"/>
      <c r="O39" s="373"/>
      <c r="P39" s="374"/>
      <c r="Q39" s="372"/>
      <c r="R39" s="373"/>
      <c r="S39" s="374"/>
      <c r="T39" s="375"/>
      <c r="U39" s="374"/>
      <c r="V39" s="31"/>
      <c r="W39" s="237"/>
      <c r="X39" s="237"/>
    </row>
    <row r="40" spans="1:24" ht="15.75" customHeight="1">
      <c r="A40" s="340"/>
      <c r="B40" s="347" t="s">
        <v>29</v>
      </c>
      <c r="C40" s="371"/>
      <c r="D40" s="368"/>
      <c r="E40" s="368"/>
      <c r="F40" s="368"/>
      <c r="G40" s="326">
        <v>1.5</v>
      </c>
      <c r="H40" s="390">
        <f>30*G40</f>
        <v>45</v>
      </c>
      <c r="I40" s="376"/>
      <c r="J40" s="370"/>
      <c r="K40" s="371"/>
      <c r="L40" s="371"/>
      <c r="M40" s="339"/>
      <c r="N40" s="372"/>
      <c r="O40" s="373"/>
      <c r="P40" s="374"/>
      <c r="Q40" s="372"/>
      <c r="R40" s="373"/>
      <c r="S40" s="374"/>
      <c r="T40" s="375"/>
      <c r="U40" s="374"/>
      <c r="V40" s="31"/>
      <c r="W40" s="237"/>
      <c r="X40" s="237"/>
    </row>
    <row r="41" spans="1:28" ht="15.75" customHeight="1">
      <c r="A41" s="377" t="s">
        <v>125</v>
      </c>
      <c r="B41" s="347" t="s">
        <v>30</v>
      </c>
      <c r="C41" s="371"/>
      <c r="D41" s="371">
        <v>2</v>
      </c>
      <c r="E41" s="371"/>
      <c r="F41" s="368"/>
      <c r="G41" s="326">
        <v>2</v>
      </c>
      <c r="H41" s="390">
        <f>30*G41</f>
        <v>60</v>
      </c>
      <c r="I41" s="376">
        <f>SUM(J41:L41)</f>
        <v>4</v>
      </c>
      <c r="J41" s="370">
        <v>4</v>
      </c>
      <c r="K41" s="371"/>
      <c r="L41" s="371"/>
      <c r="M41" s="339">
        <f>H41-I41</f>
        <v>56</v>
      </c>
      <c r="N41" s="372"/>
      <c r="O41" s="373"/>
      <c r="P41" s="374">
        <v>4</v>
      </c>
      <c r="Q41" s="372"/>
      <c r="R41" s="373"/>
      <c r="S41" s="374"/>
      <c r="T41" s="375"/>
      <c r="U41" s="374"/>
      <c r="V41" s="31"/>
      <c r="W41" s="237"/>
      <c r="X41" s="237"/>
      <c r="AB41" s="2">
        <v>2</v>
      </c>
    </row>
    <row r="42" spans="1:24" ht="15.75" customHeight="1">
      <c r="A42" s="377" t="s">
        <v>126</v>
      </c>
      <c r="B42" s="345" t="s">
        <v>46</v>
      </c>
      <c r="C42" s="371"/>
      <c r="D42" s="368"/>
      <c r="E42" s="368"/>
      <c r="F42" s="368"/>
      <c r="G42" s="326">
        <v>10</v>
      </c>
      <c r="H42" s="390">
        <f>30*G42</f>
        <v>300</v>
      </c>
      <c r="I42" s="376"/>
      <c r="J42" s="370"/>
      <c r="K42" s="371"/>
      <c r="L42" s="371"/>
      <c r="M42" s="339"/>
      <c r="N42" s="372"/>
      <c r="O42" s="373"/>
      <c r="P42" s="374"/>
      <c r="Q42" s="372"/>
      <c r="R42" s="373"/>
      <c r="S42" s="374"/>
      <c r="T42" s="375"/>
      <c r="U42" s="374"/>
      <c r="V42" s="31"/>
      <c r="W42" s="237"/>
      <c r="X42" s="237"/>
    </row>
    <row r="43" spans="1:24" ht="15.75" customHeight="1">
      <c r="A43" s="377"/>
      <c r="B43" s="347" t="s">
        <v>29</v>
      </c>
      <c r="C43" s="371"/>
      <c r="D43" s="368"/>
      <c r="E43" s="368"/>
      <c r="F43" s="368"/>
      <c r="G43" s="326">
        <v>4</v>
      </c>
      <c r="H43" s="390">
        <f>30*G43</f>
        <v>120</v>
      </c>
      <c r="I43" s="376"/>
      <c r="J43" s="370"/>
      <c r="K43" s="371"/>
      <c r="L43" s="371"/>
      <c r="M43" s="339"/>
      <c r="N43" s="372"/>
      <c r="O43" s="373"/>
      <c r="P43" s="374"/>
      <c r="Q43" s="372"/>
      <c r="R43" s="373"/>
      <c r="S43" s="374"/>
      <c r="T43" s="375"/>
      <c r="U43" s="374"/>
      <c r="V43" s="31"/>
      <c r="W43" s="237"/>
      <c r="X43" s="237"/>
    </row>
    <row r="44" spans="1:28" ht="15.75" customHeight="1">
      <c r="A44" s="377" t="s">
        <v>127</v>
      </c>
      <c r="B44" s="347" t="s">
        <v>30</v>
      </c>
      <c r="C44" s="371">
        <v>1</v>
      </c>
      <c r="D44" s="371"/>
      <c r="E44" s="371"/>
      <c r="F44" s="368"/>
      <c r="G44" s="326">
        <v>6</v>
      </c>
      <c r="H44" s="390">
        <f>30*G44</f>
        <v>180</v>
      </c>
      <c r="I44" s="376">
        <f>SUM(J44:L44)</f>
        <v>8</v>
      </c>
      <c r="J44" s="370">
        <v>8</v>
      </c>
      <c r="K44" s="371"/>
      <c r="L44" s="371"/>
      <c r="M44" s="339">
        <f>H44-I44</f>
        <v>172</v>
      </c>
      <c r="N44" s="367" t="s">
        <v>222</v>
      </c>
      <c r="O44" s="391"/>
      <c r="P44" s="374"/>
      <c r="Q44" s="372"/>
      <c r="R44" s="373"/>
      <c r="S44" s="374"/>
      <c r="T44" s="375"/>
      <c r="U44" s="374"/>
      <c r="V44" s="31"/>
      <c r="W44" s="237"/>
      <c r="X44" s="237"/>
      <c r="AB44" s="2">
        <v>1</v>
      </c>
    </row>
    <row r="45" spans="1:24" ht="15.75" customHeight="1">
      <c r="A45" s="377" t="s">
        <v>128</v>
      </c>
      <c r="B45" s="345" t="s">
        <v>49</v>
      </c>
      <c r="C45" s="371"/>
      <c r="D45" s="368"/>
      <c r="E45" s="368"/>
      <c r="F45" s="368"/>
      <c r="G45" s="392">
        <v>3</v>
      </c>
      <c r="H45" s="380">
        <f>G45*30</f>
        <v>90</v>
      </c>
      <c r="I45" s="376"/>
      <c r="J45" s="370"/>
      <c r="K45" s="371"/>
      <c r="L45" s="370"/>
      <c r="M45" s="339"/>
      <c r="N45" s="372"/>
      <c r="O45" s="373"/>
      <c r="P45" s="374"/>
      <c r="Q45" s="372"/>
      <c r="R45" s="373"/>
      <c r="S45" s="374"/>
      <c r="T45" s="375"/>
      <c r="U45" s="374"/>
      <c r="V45" s="31"/>
      <c r="W45" s="237"/>
      <c r="X45" s="237"/>
    </row>
    <row r="46" spans="1:24" ht="15.75" customHeight="1">
      <c r="A46" s="377"/>
      <c r="B46" s="347" t="s">
        <v>29</v>
      </c>
      <c r="C46" s="381"/>
      <c r="D46" s="382"/>
      <c r="E46" s="382"/>
      <c r="F46" s="382"/>
      <c r="G46" s="392">
        <v>1</v>
      </c>
      <c r="H46" s="380">
        <f>G46*30</f>
        <v>30</v>
      </c>
      <c r="I46" s="376"/>
      <c r="J46" s="370"/>
      <c r="K46" s="371"/>
      <c r="L46" s="370"/>
      <c r="M46" s="339"/>
      <c r="N46" s="372"/>
      <c r="O46" s="373"/>
      <c r="P46" s="374"/>
      <c r="Q46" s="372"/>
      <c r="R46" s="373"/>
      <c r="S46" s="374"/>
      <c r="T46" s="375"/>
      <c r="U46" s="374"/>
      <c r="V46" s="31"/>
      <c r="W46" s="237"/>
      <c r="X46" s="237"/>
    </row>
    <row r="47" spans="1:28" ht="15.75" customHeight="1">
      <c r="A47" s="377" t="s">
        <v>129</v>
      </c>
      <c r="B47" s="347" t="s">
        <v>30</v>
      </c>
      <c r="C47" s="371">
        <v>3</v>
      </c>
      <c r="D47" s="368"/>
      <c r="E47" s="368"/>
      <c r="F47" s="368"/>
      <c r="G47" s="392">
        <v>2</v>
      </c>
      <c r="H47" s="380">
        <f>G47*30</f>
        <v>60</v>
      </c>
      <c r="I47" s="376">
        <f>SUM(J47:L47)</f>
        <v>4</v>
      </c>
      <c r="J47" s="370">
        <v>4</v>
      </c>
      <c r="K47" s="371"/>
      <c r="L47" s="371"/>
      <c r="M47" s="339">
        <f>H47-I47</f>
        <v>56</v>
      </c>
      <c r="N47" s="372"/>
      <c r="O47" s="373"/>
      <c r="P47" s="374"/>
      <c r="Q47" s="372">
        <v>4</v>
      </c>
      <c r="R47" s="373"/>
      <c r="S47" s="374"/>
      <c r="T47" s="375"/>
      <c r="U47" s="374"/>
      <c r="V47" s="31"/>
      <c r="W47" s="237"/>
      <c r="X47" s="237"/>
      <c r="AB47" s="2">
        <v>2</v>
      </c>
    </row>
    <row r="48" spans="1:24" s="231" customFormat="1" ht="15.75" customHeight="1" hidden="1">
      <c r="A48" s="377" t="s">
        <v>130</v>
      </c>
      <c r="B48" s="345" t="s">
        <v>47</v>
      </c>
      <c r="C48" s="371"/>
      <c r="D48" s="368"/>
      <c r="E48" s="368"/>
      <c r="F48" s="368"/>
      <c r="G48" s="392">
        <v>3</v>
      </c>
      <c r="H48" s="380">
        <v>90</v>
      </c>
      <c r="I48" s="376"/>
      <c r="J48" s="370"/>
      <c r="K48" s="371"/>
      <c r="L48" s="371"/>
      <c r="M48" s="339"/>
      <c r="N48" s="372"/>
      <c r="O48" s="373"/>
      <c r="P48" s="374"/>
      <c r="Q48" s="372"/>
      <c r="R48" s="373"/>
      <c r="S48" s="374"/>
      <c r="T48" s="375"/>
      <c r="U48" s="374"/>
      <c r="V48" s="264"/>
      <c r="W48" s="265"/>
      <c r="X48" s="265"/>
    </row>
    <row r="49" spans="1:24" s="231" customFormat="1" ht="15.75" customHeight="1" hidden="1">
      <c r="A49" s="353"/>
      <c r="B49" s="347" t="s">
        <v>29</v>
      </c>
      <c r="C49" s="371"/>
      <c r="D49" s="368"/>
      <c r="E49" s="368"/>
      <c r="F49" s="368"/>
      <c r="G49" s="392"/>
      <c r="H49" s="383"/>
      <c r="I49" s="376"/>
      <c r="J49" s="370"/>
      <c r="K49" s="371"/>
      <c r="L49" s="371"/>
      <c r="M49" s="339"/>
      <c r="N49" s="372"/>
      <c r="O49" s="373"/>
      <c r="P49" s="374"/>
      <c r="Q49" s="372"/>
      <c r="R49" s="373"/>
      <c r="S49" s="374"/>
      <c r="T49" s="375"/>
      <c r="U49" s="374"/>
      <c r="V49" s="264"/>
      <c r="W49" s="265"/>
      <c r="X49" s="265"/>
    </row>
    <row r="50" spans="1:28" ht="15.75" customHeight="1">
      <c r="A50" s="377" t="s">
        <v>130</v>
      </c>
      <c r="B50" s="345" t="s">
        <v>265</v>
      </c>
      <c r="C50" s="371"/>
      <c r="D50" s="371">
        <v>2</v>
      </c>
      <c r="E50" s="371"/>
      <c r="F50" s="368"/>
      <c r="G50" s="392">
        <v>3</v>
      </c>
      <c r="H50" s="385">
        <f>G50*30</f>
        <v>90</v>
      </c>
      <c r="I50" s="376">
        <f>SUM(J50:L50)</f>
        <v>8</v>
      </c>
      <c r="J50" s="370">
        <v>8</v>
      </c>
      <c r="K50" s="371"/>
      <c r="L50" s="371"/>
      <c r="M50" s="339">
        <f>H50-I50</f>
        <v>82</v>
      </c>
      <c r="N50" s="372"/>
      <c r="O50" s="372"/>
      <c r="P50" s="367" t="s">
        <v>222</v>
      </c>
      <c r="Q50" s="372"/>
      <c r="R50" s="373"/>
      <c r="S50" s="374"/>
      <c r="T50" s="375"/>
      <c r="U50" s="374"/>
      <c r="V50" s="31"/>
      <c r="W50" s="237"/>
      <c r="X50" s="237"/>
      <c r="AB50" s="2">
        <v>1</v>
      </c>
    </row>
    <row r="51" spans="1:24" ht="15.75" customHeight="1">
      <c r="A51" s="377" t="s">
        <v>131</v>
      </c>
      <c r="B51" s="345" t="s">
        <v>32</v>
      </c>
      <c r="C51" s="371"/>
      <c r="D51" s="368"/>
      <c r="E51" s="368"/>
      <c r="F51" s="368"/>
      <c r="G51" s="369">
        <v>12</v>
      </c>
      <c r="H51" s="385">
        <f aca="true" t="shared" si="1" ref="H51:H58">G51*30</f>
        <v>360</v>
      </c>
      <c r="I51" s="337"/>
      <c r="J51" s="371"/>
      <c r="K51" s="371"/>
      <c r="L51" s="371"/>
      <c r="M51" s="339"/>
      <c r="N51" s="372"/>
      <c r="O51" s="373"/>
      <c r="P51" s="374"/>
      <c r="Q51" s="372"/>
      <c r="R51" s="373"/>
      <c r="S51" s="374"/>
      <c r="T51" s="375"/>
      <c r="U51" s="374"/>
      <c r="V51" s="31"/>
      <c r="W51" s="237"/>
      <c r="X51" s="237"/>
    </row>
    <row r="52" spans="1:24" ht="15.75" customHeight="1">
      <c r="A52" s="353"/>
      <c r="B52" s="347" t="s">
        <v>29</v>
      </c>
      <c r="C52" s="381"/>
      <c r="D52" s="382"/>
      <c r="E52" s="382"/>
      <c r="F52" s="382"/>
      <c r="G52" s="369">
        <v>5</v>
      </c>
      <c r="H52" s="385">
        <f t="shared" si="1"/>
        <v>150</v>
      </c>
      <c r="I52" s="337"/>
      <c r="J52" s="371"/>
      <c r="K52" s="371"/>
      <c r="L52" s="371"/>
      <c r="M52" s="339"/>
      <c r="N52" s="372"/>
      <c r="O52" s="373"/>
      <c r="P52" s="374"/>
      <c r="Q52" s="372"/>
      <c r="R52" s="373"/>
      <c r="S52" s="374"/>
      <c r="T52" s="375"/>
      <c r="U52" s="374"/>
      <c r="V52" s="31"/>
      <c r="W52" s="237"/>
      <c r="X52" s="237"/>
    </row>
    <row r="53" spans="1:24" ht="15.75" customHeight="1">
      <c r="A53" s="377" t="s">
        <v>132</v>
      </c>
      <c r="B53" s="347" t="s">
        <v>30</v>
      </c>
      <c r="C53" s="371"/>
      <c r="D53" s="368"/>
      <c r="E53" s="368"/>
      <c r="F53" s="368"/>
      <c r="G53" s="369">
        <v>7</v>
      </c>
      <c r="H53" s="385">
        <f t="shared" si="1"/>
        <v>210</v>
      </c>
      <c r="I53" s="376"/>
      <c r="J53" s="370"/>
      <c r="K53" s="368"/>
      <c r="L53" s="370"/>
      <c r="M53" s="339"/>
      <c r="N53" s="367"/>
      <c r="O53" s="391"/>
      <c r="P53" s="374"/>
      <c r="Q53" s="372"/>
      <c r="R53" s="373"/>
      <c r="S53" s="374"/>
      <c r="T53" s="375"/>
      <c r="U53" s="374"/>
      <c r="V53" s="31"/>
      <c r="W53" s="237"/>
      <c r="X53" s="237"/>
    </row>
    <row r="54" spans="1:28" ht="15.75" customHeight="1">
      <c r="A54" s="377" t="s">
        <v>132</v>
      </c>
      <c r="B54" s="347" t="s">
        <v>30</v>
      </c>
      <c r="C54" s="371"/>
      <c r="D54" s="371">
        <v>1</v>
      </c>
      <c r="E54" s="368"/>
      <c r="F54" s="368"/>
      <c r="G54" s="326">
        <v>3.5</v>
      </c>
      <c r="H54" s="385">
        <f t="shared" si="1"/>
        <v>105</v>
      </c>
      <c r="I54" s="376">
        <v>16</v>
      </c>
      <c r="J54" s="370">
        <v>8</v>
      </c>
      <c r="K54" s="368" t="s">
        <v>81</v>
      </c>
      <c r="L54" s="370" t="s">
        <v>224</v>
      </c>
      <c r="M54" s="339">
        <f>H54-I54</f>
        <v>89</v>
      </c>
      <c r="N54" s="367" t="s">
        <v>263</v>
      </c>
      <c r="O54" s="391"/>
      <c r="P54" s="374"/>
      <c r="Q54" s="372"/>
      <c r="R54" s="373"/>
      <c r="S54" s="374"/>
      <c r="T54" s="375"/>
      <c r="U54" s="374"/>
      <c r="V54" s="31"/>
      <c r="W54" s="237"/>
      <c r="X54" s="237"/>
      <c r="AB54" s="2">
        <v>1</v>
      </c>
    </row>
    <row r="55" spans="1:28" ht="15.75" customHeight="1">
      <c r="A55" s="377" t="s">
        <v>132</v>
      </c>
      <c r="B55" s="347" t="s">
        <v>30</v>
      </c>
      <c r="C55" s="371">
        <v>2</v>
      </c>
      <c r="D55" s="368"/>
      <c r="E55" s="368"/>
      <c r="F55" s="368"/>
      <c r="G55" s="326">
        <v>3.5</v>
      </c>
      <c r="H55" s="385">
        <f t="shared" si="1"/>
        <v>105</v>
      </c>
      <c r="I55" s="376">
        <v>16</v>
      </c>
      <c r="J55" s="370">
        <v>8</v>
      </c>
      <c r="K55" s="368" t="s">
        <v>81</v>
      </c>
      <c r="L55" s="370" t="s">
        <v>224</v>
      </c>
      <c r="M55" s="339">
        <f>H55-I55</f>
        <v>89</v>
      </c>
      <c r="N55" s="367"/>
      <c r="O55" s="391"/>
      <c r="P55" s="367" t="s">
        <v>263</v>
      </c>
      <c r="Q55" s="372"/>
      <c r="R55" s="373"/>
      <c r="S55" s="374"/>
      <c r="T55" s="375"/>
      <c r="U55" s="374"/>
      <c r="V55" s="31"/>
      <c r="W55" s="237"/>
      <c r="X55" s="237"/>
      <c r="AB55" s="2">
        <v>1</v>
      </c>
    </row>
    <row r="56" spans="1:25" ht="15.75" customHeight="1">
      <c r="A56" s="377" t="s">
        <v>133</v>
      </c>
      <c r="B56" s="345" t="s">
        <v>48</v>
      </c>
      <c r="C56" s="371"/>
      <c r="D56" s="368"/>
      <c r="E56" s="368"/>
      <c r="F56" s="368"/>
      <c r="G56" s="326">
        <v>3</v>
      </c>
      <c r="H56" s="385">
        <f t="shared" si="1"/>
        <v>90</v>
      </c>
      <c r="I56" s="337"/>
      <c r="J56" s="371"/>
      <c r="K56" s="371"/>
      <c r="L56" s="371"/>
      <c r="M56" s="339"/>
      <c r="N56" s="372"/>
      <c r="O56" s="373"/>
      <c r="P56" s="374"/>
      <c r="Q56" s="372"/>
      <c r="R56" s="373"/>
      <c r="S56" s="374"/>
      <c r="T56" s="375"/>
      <c r="U56" s="374"/>
      <c r="V56" s="31"/>
      <c r="W56" s="237"/>
      <c r="X56" s="237">
        <v>30</v>
      </c>
      <c r="Y56" s="2">
        <v>2</v>
      </c>
    </row>
    <row r="57" spans="1:25" ht="15.75" customHeight="1">
      <c r="A57" s="353"/>
      <c r="B57" s="347" t="s">
        <v>29</v>
      </c>
      <c r="C57" s="371"/>
      <c r="D57" s="368"/>
      <c r="E57" s="368"/>
      <c r="F57" s="368"/>
      <c r="G57" s="326">
        <v>0.5</v>
      </c>
      <c r="H57" s="385">
        <f t="shared" si="1"/>
        <v>15</v>
      </c>
      <c r="I57" s="337"/>
      <c r="J57" s="371"/>
      <c r="K57" s="371"/>
      <c r="L57" s="371"/>
      <c r="M57" s="339"/>
      <c r="N57" s="372"/>
      <c r="O57" s="373"/>
      <c r="P57" s="374"/>
      <c r="Q57" s="372"/>
      <c r="R57" s="373"/>
      <c r="S57" s="374"/>
      <c r="T57" s="375"/>
      <c r="U57" s="374"/>
      <c r="V57" s="31"/>
      <c r="W57" s="237"/>
      <c r="X57" s="237">
        <v>34</v>
      </c>
      <c r="Y57" s="2">
        <v>2</v>
      </c>
    </row>
    <row r="58" spans="1:28" ht="15.75" customHeight="1" thickBot="1">
      <c r="A58" s="377" t="s">
        <v>134</v>
      </c>
      <c r="B58" s="347" t="s">
        <v>30</v>
      </c>
      <c r="C58" s="371"/>
      <c r="D58" s="371">
        <v>2</v>
      </c>
      <c r="E58" s="371"/>
      <c r="F58" s="368"/>
      <c r="G58" s="326">
        <v>2.5</v>
      </c>
      <c r="H58" s="385">
        <f t="shared" si="1"/>
        <v>75</v>
      </c>
      <c r="I58" s="376">
        <f>SUM(J58:L58)</f>
        <v>4</v>
      </c>
      <c r="J58" s="371">
        <v>4</v>
      </c>
      <c r="K58" s="371"/>
      <c r="L58" s="371"/>
      <c r="M58" s="339">
        <f>H58-I58</f>
        <v>71</v>
      </c>
      <c r="N58" s="372"/>
      <c r="O58" s="373"/>
      <c r="P58" s="374">
        <v>4</v>
      </c>
      <c r="Q58" s="372"/>
      <c r="R58" s="373"/>
      <c r="S58" s="374"/>
      <c r="T58" s="375"/>
      <c r="U58" s="374"/>
      <c r="V58" s="31"/>
      <c r="W58" s="237"/>
      <c r="X58" s="237"/>
      <c r="Y58" s="2">
        <v>8</v>
      </c>
      <c r="AB58" s="2">
        <v>1</v>
      </c>
    </row>
    <row r="59" spans="1:24" ht="18" customHeight="1">
      <c r="A59" s="668" t="s">
        <v>4</v>
      </c>
      <c r="B59" s="669"/>
      <c r="C59" s="393"/>
      <c r="D59" s="393"/>
      <c r="E59" s="393"/>
      <c r="F59" s="393"/>
      <c r="G59" s="394">
        <f>SUM(G27,G32,G33,G36,G39,G42,G45,G50,G51,G56)</f>
        <v>53.5</v>
      </c>
      <c r="H59" s="394">
        <f>SUM(H27,H30,H33,H36,H39,H42,H45,H48,H51,H56)</f>
        <v>1605</v>
      </c>
      <c r="I59" s="394"/>
      <c r="J59" s="394"/>
      <c r="K59" s="394"/>
      <c r="L59" s="394"/>
      <c r="M59" s="394"/>
      <c r="N59" s="395"/>
      <c r="O59" s="395"/>
      <c r="P59" s="395"/>
      <c r="Q59" s="395"/>
      <c r="R59" s="396"/>
      <c r="S59" s="397"/>
      <c r="T59" s="398"/>
      <c r="U59" s="399"/>
      <c r="V59" s="214"/>
      <c r="W59" s="200">
        <f>G59*30</f>
        <v>1605</v>
      </c>
      <c r="X59" s="200"/>
    </row>
    <row r="60" spans="1:24" ht="18" customHeight="1" thickBot="1">
      <c r="A60" s="644" t="s">
        <v>63</v>
      </c>
      <c r="B60" s="644"/>
      <c r="C60" s="400"/>
      <c r="D60" s="400"/>
      <c r="E60" s="400"/>
      <c r="F60" s="400"/>
      <c r="G60" s="401">
        <f>G28+G31+G34+G37+G40+G43+G46+G49+G52+G57</f>
        <v>18</v>
      </c>
      <c r="H60" s="402">
        <f>G60*30</f>
        <v>540</v>
      </c>
      <c r="I60" s="402"/>
      <c r="J60" s="402"/>
      <c r="K60" s="402"/>
      <c r="L60" s="402"/>
      <c r="M60" s="402"/>
      <c r="N60" s="403"/>
      <c r="O60" s="365"/>
      <c r="P60" s="403"/>
      <c r="Q60" s="365"/>
      <c r="R60" s="365"/>
      <c r="S60" s="365"/>
      <c r="T60" s="365"/>
      <c r="U60" s="365"/>
      <c r="V60" s="202"/>
      <c r="W60" s="200">
        <f>G60*30</f>
        <v>540</v>
      </c>
      <c r="X60" s="200"/>
    </row>
    <row r="61" spans="1:24" ht="18" customHeight="1">
      <c r="A61" s="644" t="s">
        <v>64</v>
      </c>
      <c r="B61" s="644"/>
      <c r="C61" s="400"/>
      <c r="D61" s="400"/>
      <c r="E61" s="400"/>
      <c r="F61" s="400"/>
      <c r="G61" s="401">
        <f>G29+G32+G35+G38+G41+G44+G47+G50+G53+G58</f>
        <v>35.5</v>
      </c>
      <c r="H61" s="402">
        <f>G61*30</f>
        <v>1065</v>
      </c>
      <c r="I61" s="402">
        <f>SUM(I27:I58)</f>
        <v>76</v>
      </c>
      <c r="J61" s="402">
        <f>SUM(J27:J58)</f>
        <v>60</v>
      </c>
      <c r="K61" s="402">
        <v>12</v>
      </c>
      <c r="L61" s="402">
        <v>4</v>
      </c>
      <c r="M61" s="402">
        <f>SUM(M27:M58)</f>
        <v>989</v>
      </c>
      <c r="N61" s="404" t="s">
        <v>264</v>
      </c>
      <c r="O61" s="396"/>
      <c r="P61" s="404" t="s">
        <v>266</v>
      </c>
      <c r="Q61" s="398">
        <v>8</v>
      </c>
      <c r="R61" s="365"/>
      <c r="S61" s="365"/>
      <c r="T61" s="365"/>
      <c r="U61" s="365"/>
      <c r="V61" s="202"/>
      <c r="W61" s="200">
        <f>G61*30</f>
        <v>1065</v>
      </c>
      <c r="X61" s="200"/>
    </row>
    <row r="62" spans="1:24" s="90" customFormat="1" ht="15.75">
      <c r="A62" s="634" t="s">
        <v>109</v>
      </c>
      <c r="B62" s="634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5"/>
      <c r="W62" s="236"/>
      <c r="X62" s="236"/>
    </row>
    <row r="63" spans="1:26" s="231" customFormat="1" ht="15.75" customHeight="1" hidden="1">
      <c r="A63" s="377" t="s">
        <v>135</v>
      </c>
      <c r="B63" s="345"/>
      <c r="C63" s="337"/>
      <c r="D63" s="337"/>
      <c r="E63" s="337"/>
      <c r="F63" s="337"/>
      <c r="G63" s="379"/>
      <c r="H63" s="337"/>
      <c r="I63" s="376"/>
      <c r="J63" s="370"/>
      <c r="K63" s="371"/>
      <c r="L63" s="371"/>
      <c r="M63" s="339"/>
      <c r="N63" s="372"/>
      <c r="O63" s="405"/>
      <c r="P63" s="328"/>
      <c r="Q63" s="329"/>
      <c r="R63" s="330"/>
      <c r="S63" s="328"/>
      <c r="T63" s="331"/>
      <c r="U63" s="328"/>
      <c r="V63" s="230"/>
      <c r="W63" s="280"/>
      <c r="X63" s="280"/>
      <c r="Y63" s="281">
        <f>J63</f>
        <v>0</v>
      </c>
      <c r="Z63" s="231">
        <f>K63</f>
        <v>0</v>
      </c>
    </row>
    <row r="64" spans="1:26" s="231" customFormat="1" ht="15.75" customHeight="1" hidden="1">
      <c r="A64" s="377"/>
      <c r="B64" s="347"/>
      <c r="C64" s="337"/>
      <c r="D64" s="337"/>
      <c r="E64" s="337"/>
      <c r="F64" s="337"/>
      <c r="G64" s="392"/>
      <c r="H64" s="326"/>
      <c r="I64" s="376"/>
      <c r="J64" s="370"/>
      <c r="K64" s="371"/>
      <c r="L64" s="371"/>
      <c r="M64" s="339"/>
      <c r="N64" s="406"/>
      <c r="O64" s="405"/>
      <c r="P64" s="328"/>
      <c r="Q64" s="329"/>
      <c r="R64" s="330"/>
      <c r="S64" s="328"/>
      <c r="T64" s="331"/>
      <c r="U64" s="328"/>
      <c r="V64" s="230"/>
      <c r="W64" s="280"/>
      <c r="X64" s="280"/>
      <c r="Y64" s="281">
        <f aca="true" t="shared" si="2" ref="Y64:Z110">J64</f>
        <v>0</v>
      </c>
      <c r="Z64" s="231">
        <f t="shared" si="2"/>
        <v>0</v>
      </c>
    </row>
    <row r="65" spans="1:30" ht="15.75" customHeight="1">
      <c r="A65" s="377" t="s">
        <v>135</v>
      </c>
      <c r="B65" s="345" t="s">
        <v>267</v>
      </c>
      <c r="C65" s="337"/>
      <c r="D65" s="337">
        <v>2</v>
      </c>
      <c r="E65" s="337"/>
      <c r="F65" s="337"/>
      <c r="G65" s="369">
        <v>3</v>
      </c>
      <c r="H65" s="326">
        <v>90</v>
      </c>
      <c r="I65" s="407">
        <v>8</v>
      </c>
      <c r="J65" s="370">
        <v>8</v>
      </c>
      <c r="K65" s="371"/>
      <c r="L65" s="371"/>
      <c r="M65" s="339">
        <f>H65-I65</f>
        <v>82</v>
      </c>
      <c r="N65" s="406"/>
      <c r="O65" s="405"/>
      <c r="P65" s="408" t="s">
        <v>222</v>
      </c>
      <c r="Q65" s="329"/>
      <c r="R65" s="330"/>
      <c r="S65" s="328"/>
      <c r="T65" s="331"/>
      <c r="U65" s="328"/>
      <c r="V65" s="26"/>
      <c r="W65" s="104"/>
      <c r="X65" s="104"/>
      <c r="Y65" s="220">
        <f t="shared" si="2"/>
        <v>8</v>
      </c>
      <c r="Z65" s="2">
        <f t="shared" si="2"/>
        <v>0</v>
      </c>
      <c r="AB65" s="2">
        <v>1</v>
      </c>
      <c r="AC65" s="2" t="s">
        <v>246</v>
      </c>
      <c r="AD65" s="2">
        <f>SUMIF(AB$65:AB$108,1,G$65:G$108)</f>
        <v>11.5</v>
      </c>
    </row>
    <row r="66" spans="1:30" ht="15.75" customHeight="1">
      <c r="A66" s="377" t="s">
        <v>136</v>
      </c>
      <c r="B66" s="345" t="s">
        <v>60</v>
      </c>
      <c r="C66" s="337"/>
      <c r="D66" s="337"/>
      <c r="E66" s="337"/>
      <c r="F66" s="337"/>
      <c r="G66" s="392">
        <v>3.5</v>
      </c>
      <c r="H66" s="380">
        <f>30*G66</f>
        <v>105</v>
      </c>
      <c r="I66" s="376"/>
      <c r="J66" s="370"/>
      <c r="K66" s="371"/>
      <c r="L66" s="371"/>
      <c r="M66" s="339"/>
      <c r="N66" s="406"/>
      <c r="O66" s="405"/>
      <c r="P66" s="328"/>
      <c r="Q66" s="329"/>
      <c r="R66" s="330"/>
      <c r="S66" s="328"/>
      <c r="T66" s="331"/>
      <c r="U66" s="328"/>
      <c r="V66" s="26"/>
      <c r="W66" s="104"/>
      <c r="X66" s="104"/>
      <c r="Y66" s="220">
        <f t="shared" si="2"/>
        <v>0</v>
      </c>
      <c r="Z66" s="2">
        <f t="shared" si="2"/>
        <v>0</v>
      </c>
      <c r="AC66" s="2" t="s">
        <v>247</v>
      </c>
      <c r="AD66" s="2">
        <f>SUMIF(AB$65:AB$108,2,G$65:G$108)</f>
        <v>27.5</v>
      </c>
    </row>
    <row r="67" spans="1:30" ht="15.75" customHeight="1">
      <c r="A67" s="377"/>
      <c r="B67" s="347" t="s">
        <v>29</v>
      </c>
      <c r="C67" s="337"/>
      <c r="D67" s="337"/>
      <c r="E67" s="337"/>
      <c r="F67" s="337"/>
      <c r="G67" s="392">
        <v>1</v>
      </c>
      <c r="H67" s="380">
        <f>30*G67</f>
        <v>30</v>
      </c>
      <c r="I67" s="376"/>
      <c r="J67" s="370"/>
      <c r="K67" s="371"/>
      <c r="L67" s="371"/>
      <c r="M67" s="339"/>
      <c r="N67" s="406"/>
      <c r="O67" s="405"/>
      <c r="P67" s="328"/>
      <c r="Q67" s="329"/>
      <c r="R67" s="330"/>
      <c r="S67" s="328"/>
      <c r="T67" s="331"/>
      <c r="U67" s="328"/>
      <c r="V67" s="26"/>
      <c r="W67" s="104"/>
      <c r="X67" s="104"/>
      <c r="Y67" s="220">
        <f t="shared" si="2"/>
        <v>0</v>
      </c>
      <c r="Z67" s="2">
        <f t="shared" si="2"/>
        <v>0</v>
      </c>
      <c r="AC67" s="2" t="s">
        <v>101</v>
      </c>
      <c r="AD67" s="2">
        <f>SUMIF(AB$65:AB$108,3,G$65:G$108)</f>
        <v>14.5</v>
      </c>
    </row>
    <row r="68" spans="1:30" ht="15.75" customHeight="1">
      <c r="A68" s="377" t="s">
        <v>137</v>
      </c>
      <c r="B68" s="347" t="s">
        <v>30</v>
      </c>
      <c r="C68" s="337"/>
      <c r="D68" s="337">
        <v>4</v>
      </c>
      <c r="E68" s="337"/>
      <c r="F68" s="337"/>
      <c r="G68" s="392">
        <v>2.5</v>
      </c>
      <c r="H68" s="380">
        <f>30*G68</f>
        <v>75</v>
      </c>
      <c r="I68" s="376">
        <v>8</v>
      </c>
      <c r="J68" s="370" t="s">
        <v>81</v>
      </c>
      <c r="K68" s="337" t="s">
        <v>229</v>
      </c>
      <c r="L68" s="371"/>
      <c r="M68" s="339">
        <f>H68-I68</f>
        <v>67</v>
      </c>
      <c r="N68" s="372"/>
      <c r="O68" s="405"/>
      <c r="P68" s="328"/>
      <c r="Q68" s="329"/>
      <c r="R68" s="330"/>
      <c r="S68" s="409" t="s">
        <v>222</v>
      </c>
      <c r="T68" s="331"/>
      <c r="U68" s="328"/>
      <c r="V68" s="26"/>
      <c r="W68" s="104"/>
      <c r="X68" s="104"/>
      <c r="Y68" s="220">
        <v>4</v>
      </c>
      <c r="Z68" s="2">
        <v>2</v>
      </c>
      <c r="AB68" s="2">
        <v>2</v>
      </c>
      <c r="AC68" s="231"/>
      <c r="AD68" s="231"/>
    </row>
    <row r="69" spans="1:30" ht="15.75" customHeight="1">
      <c r="A69" s="377" t="s">
        <v>138</v>
      </c>
      <c r="B69" s="345" t="s">
        <v>52</v>
      </c>
      <c r="C69" s="337"/>
      <c r="D69" s="337"/>
      <c r="E69" s="337"/>
      <c r="F69" s="337"/>
      <c r="G69" s="337">
        <v>3</v>
      </c>
      <c r="H69" s="337">
        <v>90</v>
      </c>
      <c r="I69" s="376"/>
      <c r="J69" s="370"/>
      <c r="K69" s="337"/>
      <c r="L69" s="371"/>
      <c r="M69" s="339"/>
      <c r="N69" s="372"/>
      <c r="O69" s="405"/>
      <c r="P69" s="328"/>
      <c r="Q69" s="367"/>
      <c r="R69" s="330"/>
      <c r="S69" s="328"/>
      <c r="T69" s="331"/>
      <c r="U69" s="328"/>
      <c r="V69" s="26"/>
      <c r="W69" s="104"/>
      <c r="X69" s="104"/>
      <c r="Y69" s="220">
        <f t="shared" si="2"/>
        <v>0</v>
      </c>
      <c r="Z69" s="2">
        <f t="shared" si="2"/>
        <v>0</v>
      </c>
      <c r="AC69" s="231"/>
      <c r="AD69" s="231"/>
    </row>
    <row r="70" spans="1:30" ht="15.75" customHeight="1">
      <c r="A70" s="377"/>
      <c r="B70" s="347" t="s">
        <v>29</v>
      </c>
      <c r="C70" s="337"/>
      <c r="D70" s="337"/>
      <c r="E70" s="337"/>
      <c r="F70" s="337"/>
      <c r="G70" s="326">
        <v>0.5</v>
      </c>
      <c r="H70" s="337">
        <v>15</v>
      </c>
      <c r="I70" s="376"/>
      <c r="J70" s="370"/>
      <c r="K70" s="337"/>
      <c r="L70" s="371"/>
      <c r="M70" s="339"/>
      <c r="N70" s="406"/>
      <c r="O70" s="405"/>
      <c r="P70" s="328"/>
      <c r="Q70" s="304"/>
      <c r="R70" s="330"/>
      <c r="S70" s="328"/>
      <c r="T70" s="331"/>
      <c r="U70" s="328"/>
      <c r="V70" s="26"/>
      <c r="W70" s="104"/>
      <c r="X70" s="104"/>
      <c r="Y70" s="220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77" t="s">
        <v>215</v>
      </c>
      <c r="B71" s="347" t="s">
        <v>30</v>
      </c>
      <c r="C71" s="337"/>
      <c r="D71" s="337">
        <v>3</v>
      </c>
      <c r="E71" s="337"/>
      <c r="F71" s="337"/>
      <c r="G71" s="337">
        <v>2.5</v>
      </c>
      <c r="H71" s="337">
        <v>75</v>
      </c>
      <c r="I71" s="376">
        <v>8</v>
      </c>
      <c r="J71" s="370" t="s">
        <v>81</v>
      </c>
      <c r="K71" s="337" t="s">
        <v>229</v>
      </c>
      <c r="L71" s="371"/>
      <c r="M71" s="339">
        <f>H71-I71</f>
        <v>67</v>
      </c>
      <c r="N71" s="372"/>
      <c r="O71" s="405"/>
      <c r="P71" s="328"/>
      <c r="Q71" s="409" t="s">
        <v>222</v>
      </c>
      <c r="R71" s="330"/>
      <c r="S71" s="328"/>
      <c r="T71" s="331"/>
      <c r="U71" s="328"/>
      <c r="V71" s="26"/>
      <c r="W71" s="104"/>
      <c r="X71" s="104"/>
      <c r="Y71" s="220">
        <v>4</v>
      </c>
      <c r="Z71" s="2">
        <v>2</v>
      </c>
      <c r="AB71" s="2">
        <v>2</v>
      </c>
    </row>
    <row r="72" spans="1:26" ht="15.75" customHeight="1">
      <c r="A72" s="377" t="s">
        <v>139</v>
      </c>
      <c r="B72" s="345" t="s">
        <v>88</v>
      </c>
      <c r="C72" s="337"/>
      <c r="D72" s="337"/>
      <c r="E72" s="337"/>
      <c r="F72" s="337"/>
      <c r="G72" s="379">
        <v>3</v>
      </c>
      <c r="H72" s="410">
        <v>60</v>
      </c>
      <c r="I72" s="376"/>
      <c r="J72" s="370"/>
      <c r="K72" s="371"/>
      <c r="L72" s="371"/>
      <c r="M72" s="339"/>
      <c r="N72" s="406"/>
      <c r="O72" s="405"/>
      <c r="P72" s="328"/>
      <c r="Q72" s="329"/>
      <c r="R72" s="330"/>
      <c r="S72" s="328"/>
      <c r="T72" s="331"/>
      <c r="U72" s="328"/>
      <c r="V72" s="26"/>
      <c r="W72" s="104"/>
      <c r="X72" s="104"/>
      <c r="Y72" s="220">
        <f t="shared" si="2"/>
        <v>0</v>
      </c>
      <c r="Z72" s="2">
        <f t="shared" si="2"/>
        <v>0</v>
      </c>
    </row>
    <row r="73" spans="1:26" ht="15.75" customHeight="1">
      <c r="A73" s="377" t="s">
        <v>140</v>
      </c>
      <c r="B73" s="345" t="s">
        <v>56</v>
      </c>
      <c r="C73" s="337"/>
      <c r="D73" s="337"/>
      <c r="E73" s="337"/>
      <c r="F73" s="337"/>
      <c r="G73" s="369">
        <v>8</v>
      </c>
      <c r="H73" s="332">
        <f>30*G73</f>
        <v>240</v>
      </c>
      <c r="I73" s="376"/>
      <c r="J73" s="370"/>
      <c r="K73" s="371"/>
      <c r="L73" s="371"/>
      <c r="M73" s="339"/>
      <c r="N73" s="372"/>
      <c r="O73" s="373"/>
      <c r="P73" s="339"/>
      <c r="Q73" s="340"/>
      <c r="R73" s="341"/>
      <c r="S73" s="339"/>
      <c r="T73" s="342"/>
      <c r="U73" s="339"/>
      <c r="V73" s="26"/>
      <c r="W73" s="104"/>
      <c r="X73" s="104"/>
      <c r="Y73" s="220">
        <f t="shared" si="2"/>
        <v>0</v>
      </c>
      <c r="Z73" s="2">
        <f t="shared" si="2"/>
        <v>0</v>
      </c>
    </row>
    <row r="74" spans="1:26" ht="15.75" customHeight="1">
      <c r="A74" s="337"/>
      <c r="B74" s="347" t="s">
        <v>29</v>
      </c>
      <c r="C74" s="337"/>
      <c r="D74" s="337"/>
      <c r="E74" s="337"/>
      <c r="F74" s="337"/>
      <c r="G74" s="369">
        <v>1.5</v>
      </c>
      <c r="H74" s="332">
        <f>30*G74</f>
        <v>45</v>
      </c>
      <c r="I74" s="376"/>
      <c r="J74" s="370"/>
      <c r="K74" s="371"/>
      <c r="L74" s="371"/>
      <c r="M74" s="339"/>
      <c r="N74" s="372"/>
      <c r="O74" s="405"/>
      <c r="P74" s="328"/>
      <c r="Q74" s="329"/>
      <c r="R74" s="330"/>
      <c r="S74" s="328"/>
      <c r="T74" s="331"/>
      <c r="U74" s="328"/>
      <c r="V74" s="26"/>
      <c r="W74" s="104"/>
      <c r="X74" s="104"/>
      <c r="Y74" s="220">
        <f t="shared" si="2"/>
        <v>0</v>
      </c>
      <c r="Z74" s="2">
        <f t="shared" si="2"/>
        <v>0</v>
      </c>
    </row>
    <row r="75" spans="1:28" ht="15.75" customHeight="1">
      <c r="A75" s="377" t="s">
        <v>141</v>
      </c>
      <c r="B75" s="347" t="s">
        <v>30</v>
      </c>
      <c r="C75" s="337"/>
      <c r="D75" s="337">
        <v>2</v>
      </c>
      <c r="E75" s="337"/>
      <c r="F75" s="337"/>
      <c r="G75" s="369">
        <v>2.5</v>
      </c>
      <c r="H75" s="332">
        <f>30*G75</f>
        <v>75</v>
      </c>
      <c r="I75" s="376">
        <v>8</v>
      </c>
      <c r="J75" s="370" t="s">
        <v>81</v>
      </c>
      <c r="K75" s="337" t="s">
        <v>229</v>
      </c>
      <c r="L75" s="337"/>
      <c r="M75" s="339">
        <f>H75-I75</f>
        <v>67</v>
      </c>
      <c r="N75" s="340"/>
      <c r="O75" s="341"/>
      <c r="P75" s="374" t="s">
        <v>222</v>
      </c>
      <c r="Q75" s="329"/>
      <c r="R75" s="330"/>
      <c r="S75" s="328"/>
      <c r="T75" s="331"/>
      <c r="U75" s="328"/>
      <c r="V75" s="26"/>
      <c r="W75" s="104"/>
      <c r="X75" s="104"/>
      <c r="Y75" s="220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77" t="s">
        <v>142</v>
      </c>
      <c r="B76" s="347" t="s">
        <v>30</v>
      </c>
      <c r="C76" s="337">
        <v>3</v>
      </c>
      <c r="D76" s="337"/>
      <c r="E76" s="337"/>
      <c r="F76" s="337"/>
      <c r="G76" s="369">
        <v>2.5</v>
      </c>
      <c r="H76" s="332">
        <f>30*G76</f>
        <v>75</v>
      </c>
      <c r="I76" s="376">
        <v>8</v>
      </c>
      <c r="J76" s="370" t="s">
        <v>81</v>
      </c>
      <c r="K76" s="337" t="s">
        <v>229</v>
      </c>
      <c r="L76" s="337"/>
      <c r="M76" s="339">
        <f>H76-I76</f>
        <v>67</v>
      </c>
      <c r="N76" s="340"/>
      <c r="O76" s="341"/>
      <c r="P76" s="339"/>
      <c r="Q76" s="367" t="s">
        <v>222</v>
      </c>
      <c r="R76" s="411"/>
      <c r="S76" s="328"/>
      <c r="T76" s="331"/>
      <c r="U76" s="328"/>
      <c r="V76" s="26"/>
      <c r="W76" s="104"/>
      <c r="X76" s="104"/>
      <c r="Y76" s="220">
        <v>4</v>
      </c>
      <c r="Z76" s="2">
        <v>2</v>
      </c>
      <c r="AB76" s="2">
        <v>2</v>
      </c>
    </row>
    <row r="77" spans="1:28" ht="15.75" customHeight="1">
      <c r="A77" s="377" t="s">
        <v>143</v>
      </c>
      <c r="B77" s="347" t="s">
        <v>268</v>
      </c>
      <c r="C77" s="337"/>
      <c r="D77" s="337"/>
      <c r="E77" s="337"/>
      <c r="F77" s="337">
        <v>4</v>
      </c>
      <c r="G77" s="369">
        <v>1.5</v>
      </c>
      <c r="H77" s="332">
        <f>30*G77</f>
        <v>45</v>
      </c>
      <c r="I77" s="376">
        <v>4</v>
      </c>
      <c r="J77" s="337"/>
      <c r="K77" s="337"/>
      <c r="L77" s="337">
        <v>4</v>
      </c>
      <c r="M77" s="339">
        <f>H77-I77</f>
        <v>41</v>
      </c>
      <c r="N77" s="372"/>
      <c r="O77" s="405"/>
      <c r="P77" s="328"/>
      <c r="Q77" s="329"/>
      <c r="R77" s="330"/>
      <c r="S77" s="412" t="s">
        <v>220</v>
      </c>
      <c r="T77" s="331"/>
      <c r="U77" s="328"/>
      <c r="V77" s="26"/>
      <c r="W77" s="104"/>
      <c r="X77" s="104"/>
      <c r="Y77" s="220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77" t="s">
        <v>144</v>
      </c>
      <c r="B78" s="345" t="s">
        <v>61</v>
      </c>
      <c r="C78" s="337"/>
      <c r="D78" s="337"/>
      <c r="E78" s="337"/>
      <c r="F78" s="337"/>
      <c r="G78" s="326">
        <v>5</v>
      </c>
      <c r="H78" s="332">
        <v>150</v>
      </c>
      <c r="I78" s="376"/>
      <c r="J78" s="370"/>
      <c r="K78" s="371"/>
      <c r="L78" s="371"/>
      <c r="M78" s="339"/>
      <c r="N78" s="406"/>
      <c r="O78" s="405"/>
      <c r="P78" s="328"/>
      <c r="Q78" s="329"/>
      <c r="R78" s="330"/>
      <c r="S78" s="328"/>
      <c r="T78" s="331"/>
      <c r="U78" s="328"/>
      <c r="V78" s="26"/>
      <c r="W78" s="104"/>
      <c r="X78" s="104"/>
      <c r="Y78" s="220">
        <f t="shared" si="2"/>
        <v>0</v>
      </c>
      <c r="Z78" s="2">
        <f t="shared" si="2"/>
        <v>0</v>
      </c>
    </row>
    <row r="79" spans="1:26" ht="15.75" customHeight="1">
      <c r="A79" s="340"/>
      <c r="B79" s="347" t="s">
        <v>29</v>
      </c>
      <c r="C79" s="337"/>
      <c r="D79" s="337"/>
      <c r="E79" s="337"/>
      <c r="F79" s="337"/>
      <c r="G79" s="326">
        <v>1</v>
      </c>
      <c r="H79" s="337">
        <f>30*G79</f>
        <v>30</v>
      </c>
      <c r="I79" s="376"/>
      <c r="J79" s="370"/>
      <c r="K79" s="371"/>
      <c r="L79" s="371"/>
      <c r="M79" s="339"/>
      <c r="N79" s="406"/>
      <c r="O79" s="405"/>
      <c r="P79" s="328"/>
      <c r="Q79" s="329"/>
      <c r="R79" s="330"/>
      <c r="S79" s="328"/>
      <c r="T79" s="331"/>
      <c r="U79" s="328"/>
      <c r="V79" s="26"/>
      <c r="W79" s="104"/>
      <c r="X79" s="104"/>
      <c r="Y79" s="220">
        <f t="shared" si="2"/>
        <v>0</v>
      </c>
      <c r="Z79" s="2">
        <f t="shared" si="2"/>
        <v>0</v>
      </c>
    </row>
    <row r="80" spans="1:28" ht="15.75" customHeight="1">
      <c r="A80" s="377" t="s">
        <v>145</v>
      </c>
      <c r="B80" s="347" t="s">
        <v>30</v>
      </c>
      <c r="C80" s="337">
        <v>4</v>
      </c>
      <c r="D80" s="337"/>
      <c r="E80" s="337"/>
      <c r="F80" s="337"/>
      <c r="G80" s="326">
        <v>4</v>
      </c>
      <c r="H80" s="337">
        <f>30*G80</f>
        <v>120</v>
      </c>
      <c r="I80" s="376">
        <v>8</v>
      </c>
      <c r="J80" s="370" t="s">
        <v>81</v>
      </c>
      <c r="K80" s="337" t="s">
        <v>229</v>
      </c>
      <c r="L80" s="337"/>
      <c r="M80" s="339">
        <f>H80-I80</f>
        <v>112</v>
      </c>
      <c r="N80" s="340"/>
      <c r="O80" s="341"/>
      <c r="P80" s="339"/>
      <c r="Q80" s="340"/>
      <c r="R80" s="330"/>
      <c r="S80" s="413" t="s">
        <v>222</v>
      </c>
      <c r="T80" s="342"/>
      <c r="U80" s="339"/>
      <c r="V80" s="26"/>
      <c r="W80" s="104"/>
      <c r="X80" s="104"/>
      <c r="Y80" s="220">
        <v>4</v>
      </c>
      <c r="Z80" s="2">
        <v>2</v>
      </c>
      <c r="AB80" s="2">
        <v>2</v>
      </c>
    </row>
    <row r="81" spans="1:26" ht="15.75" customHeight="1">
      <c r="A81" s="377" t="s">
        <v>146</v>
      </c>
      <c r="B81" s="345" t="s">
        <v>59</v>
      </c>
      <c r="C81" s="337"/>
      <c r="D81" s="337"/>
      <c r="E81" s="337"/>
      <c r="F81" s="337"/>
      <c r="G81" s="326">
        <v>6.5</v>
      </c>
      <c r="H81" s="332">
        <f>SUM(H82:H84)</f>
        <v>195</v>
      </c>
      <c r="I81" s="376"/>
      <c r="J81" s="370"/>
      <c r="K81" s="371"/>
      <c r="L81" s="371"/>
      <c r="M81" s="339"/>
      <c r="N81" s="406"/>
      <c r="O81" s="405"/>
      <c r="P81" s="328"/>
      <c r="Q81" s="329"/>
      <c r="R81" s="330"/>
      <c r="S81" s="328"/>
      <c r="T81" s="331"/>
      <c r="U81" s="328"/>
      <c r="V81" s="26"/>
      <c r="W81" s="104"/>
      <c r="X81" s="104"/>
      <c r="Y81" s="220">
        <f t="shared" si="2"/>
        <v>0</v>
      </c>
      <c r="Z81" s="2">
        <f t="shared" si="2"/>
        <v>0</v>
      </c>
    </row>
    <row r="82" spans="2:26" ht="15.75" customHeight="1">
      <c r="B82" s="347" t="s">
        <v>29</v>
      </c>
      <c r="C82" s="337"/>
      <c r="D82" s="337"/>
      <c r="E82" s="337"/>
      <c r="F82" s="337"/>
      <c r="G82" s="326">
        <v>1</v>
      </c>
      <c r="H82" s="415">
        <v>30</v>
      </c>
      <c r="I82" s="376"/>
      <c r="J82" s="370"/>
      <c r="K82" s="371"/>
      <c r="L82" s="371"/>
      <c r="M82" s="339"/>
      <c r="N82" s="406"/>
      <c r="O82" s="405"/>
      <c r="P82" s="328"/>
      <c r="Q82" s="329"/>
      <c r="R82" s="330"/>
      <c r="S82" s="328"/>
      <c r="T82" s="331"/>
      <c r="U82" s="328"/>
      <c r="V82" s="26"/>
      <c r="W82" s="104"/>
      <c r="X82" s="104"/>
      <c r="Y82" s="220">
        <f t="shared" si="2"/>
        <v>0</v>
      </c>
      <c r="Z82" s="2">
        <f t="shared" si="2"/>
        <v>0</v>
      </c>
    </row>
    <row r="83" spans="1:28" ht="15.75" customHeight="1">
      <c r="A83" s="377" t="s">
        <v>147</v>
      </c>
      <c r="B83" s="347" t="s">
        <v>30</v>
      </c>
      <c r="C83" s="337"/>
      <c r="D83" s="337">
        <v>5</v>
      </c>
      <c r="E83" s="337"/>
      <c r="F83" s="337"/>
      <c r="G83" s="326">
        <v>4</v>
      </c>
      <c r="H83" s="337">
        <v>120</v>
      </c>
      <c r="I83" s="376">
        <v>8</v>
      </c>
      <c r="J83" s="370" t="s">
        <v>81</v>
      </c>
      <c r="K83" s="337" t="s">
        <v>229</v>
      </c>
      <c r="L83" s="337"/>
      <c r="M83" s="339">
        <f>H83-I83</f>
        <v>112</v>
      </c>
      <c r="N83" s="340"/>
      <c r="O83" s="341"/>
      <c r="P83" s="339"/>
      <c r="Q83" s="340"/>
      <c r="R83" s="341"/>
      <c r="S83" s="339"/>
      <c r="T83" s="413" t="s">
        <v>222</v>
      </c>
      <c r="U83" s="328"/>
      <c r="V83" s="26"/>
      <c r="W83" s="104"/>
      <c r="X83" s="104"/>
      <c r="Y83" s="220">
        <v>4</v>
      </c>
      <c r="Z83" s="2">
        <v>2</v>
      </c>
      <c r="AB83" s="2">
        <v>3</v>
      </c>
    </row>
    <row r="84" spans="1:28" ht="15.75" customHeight="1">
      <c r="A84" s="377" t="s">
        <v>148</v>
      </c>
      <c r="B84" s="347" t="s">
        <v>268</v>
      </c>
      <c r="C84" s="337"/>
      <c r="D84" s="337"/>
      <c r="E84" s="337"/>
      <c r="F84" s="337">
        <v>6</v>
      </c>
      <c r="G84" s="326">
        <f>H84/30</f>
        <v>1.5</v>
      </c>
      <c r="H84" s="337">
        <v>45</v>
      </c>
      <c r="I84" s="376">
        <v>4</v>
      </c>
      <c r="J84" s="337"/>
      <c r="K84" s="337"/>
      <c r="L84" s="337">
        <v>4</v>
      </c>
      <c r="M84" s="339">
        <f>H84-I84</f>
        <v>41</v>
      </c>
      <c r="N84" s="340"/>
      <c r="O84" s="341"/>
      <c r="P84" s="339"/>
      <c r="Q84" s="340"/>
      <c r="R84" s="341"/>
      <c r="S84" s="339"/>
      <c r="T84" s="342"/>
      <c r="U84" s="306" t="s">
        <v>220</v>
      </c>
      <c r="V84" s="26"/>
      <c r="W84" s="104"/>
      <c r="X84" s="104"/>
      <c r="Y84" s="220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77" t="s">
        <v>149</v>
      </c>
      <c r="B85" s="345" t="s">
        <v>58</v>
      </c>
      <c r="C85" s="337"/>
      <c r="D85" s="337"/>
      <c r="E85" s="337"/>
      <c r="F85" s="337"/>
      <c r="G85" s="369">
        <v>7.5</v>
      </c>
      <c r="H85" s="390">
        <f>G85*30</f>
        <v>225</v>
      </c>
      <c r="I85" s="376"/>
      <c r="J85" s="370"/>
      <c r="K85" s="371"/>
      <c r="L85" s="371"/>
      <c r="M85" s="339"/>
      <c r="N85" s="372"/>
      <c r="O85" s="373"/>
      <c r="P85" s="339"/>
      <c r="Q85" s="340"/>
      <c r="R85" s="341"/>
      <c r="S85" s="339"/>
      <c r="T85" s="342"/>
      <c r="U85" s="339"/>
      <c r="V85" s="26"/>
      <c r="W85" s="104"/>
      <c r="X85" s="104"/>
      <c r="Y85" s="220">
        <f t="shared" si="2"/>
        <v>0</v>
      </c>
      <c r="Z85" s="2">
        <f t="shared" si="2"/>
        <v>0</v>
      </c>
    </row>
    <row r="86" spans="1:26" ht="15.75" customHeight="1">
      <c r="A86" s="340"/>
      <c r="B86" s="347" t="s">
        <v>29</v>
      </c>
      <c r="C86" s="337"/>
      <c r="D86" s="337"/>
      <c r="E86" s="337"/>
      <c r="F86" s="337"/>
      <c r="G86" s="369">
        <v>2</v>
      </c>
      <c r="H86" s="416">
        <v>60</v>
      </c>
      <c r="I86" s="376"/>
      <c r="J86" s="370"/>
      <c r="K86" s="371"/>
      <c r="L86" s="371"/>
      <c r="M86" s="339"/>
      <c r="N86" s="372"/>
      <c r="O86" s="405"/>
      <c r="P86" s="328"/>
      <c r="Q86" s="329"/>
      <c r="R86" s="330"/>
      <c r="S86" s="328"/>
      <c r="T86" s="331"/>
      <c r="U86" s="328"/>
      <c r="V86" s="26"/>
      <c r="W86" s="104"/>
      <c r="X86" s="104"/>
      <c r="Y86" s="220">
        <f t="shared" si="2"/>
        <v>0</v>
      </c>
      <c r="Z86" s="2">
        <f t="shared" si="2"/>
        <v>0</v>
      </c>
    </row>
    <row r="87" spans="1:28" ht="15.75" customHeight="1">
      <c r="A87" s="377" t="s">
        <v>150</v>
      </c>
      <c r="B87" s="347" t="s">
        <v>30</v>
      </c>
      <c r="C87" s="417">
        <v>3</v>
      </c>
      <c r="D87" s="371"/>
      <c r="E87" s="371"/>
      <c r="F87" s="368"/>
      <c r="G87" s="369">
        <v>4</v>
      </c>
      <c r="H87" s="338">
        <v>120</v>
      </c>
      <c r="I87" s="376">
        <v>8</v>
      </c>
      <c r="J87" s="370" t="s">
        <v>81</v>
      </c>
      <c r="K87" s="337" t="s">
        <v>229</v>
      </c>
      <c r="L87" s="371"/>
      <c r="M87" s="339">
        <f>H87-I87</f>
        <v>112</v>
      </c>
      <c r="N87" s="372"/>
      <c r="O87" s="405"/>
      <c r="P87" s="328"/>
      <c r="Q87" s="413" t="s">
        <v>222</v>
      </c>
      <c r="R87" s="411"/>
      <c r="S87" s="328"/>
      <c r="T87" s="331"/>
      <c r="U87" s="328"/>
      <c r="V87" s="26"/>
      <c r="W87" s="104"/>
      <c r="X87" s="104"/>
      <c r="Y87" s="220">
        <v>4</v>
      </c>
      <c r="Z87" s="2">
        <v>2</v>
      </c>
      <c r="AB87" s="2">
        <v>2</v>
      </c>
    </row>
    <row r="88" spans="1:28" ht="15.75" customHeight="1">
      <c r="A88" s="377" t="s">
        <v>151</v>
      </c>
      <c r="B88" s="347" t="s">
        <v>30</v>
      </c>
      <c r="C88" s="326"/>
      <c r="D88" s="326"/>
      <c r="E88" s="326"/>
      <c r="F88" s="326">
        <v>4</v>
      </c>
      <c r="G88" s="369">
        <v>1.5</v>
      </c>
      <c r="H88" s="338">
        <v>45</v>
      </c>
      <c r="I88" s="376">
        <v>4</v>
      </c>
      <c r="J88" s="337"/>
      <c r="K88" s="337"/>
      <c r="L88" s="337">
        <v>4</v>
      </c>
      <c r="M88" s="339">
        <f>H88-I88</f>
        <v>41</v>
      </c>
      <c r="N88" s="329"/>
      <c r="O88" s="330"/>
      <c r="P88" s="328"/>
      <c r="Q88" s="342"/>
      <c r="R88" s="341"/>
      <c r="S88" s="418" t="s">
        <v>220</v>
      </c>
      <c r="T88" s="331"/>
      <c r="U88" s="328"/>
      <c r="V88" s="26"/>
      <c r="W88" s="104"/>
      <c r="X88" s="104"/>
      <c r="Y88" s="220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77" t="s">
        <v>152</v>
      </c>
      <c r="B89" s="345" t="s">
        <v>53</v>
      </c>
      <c r="C89" s="337"/>
      <c r="D89" s="337"/>
      <c r="E89" s="337"/>
      <c r="F89" s="337"/>
      <c r="G89" s="369">
        <v>6.5</v>
      </c>
      <c r="H89" s="390">
        <f>G89*30</f>
        <v>195</v>
      </c>
      <c r="I89" s="376"/>
      <c r="J89" s="370"/>
      <c r="K89" s="371"/>
      <c r="L89" s="371"/>
      <c r="M89" s="339"/>
      <c r="N89" s="372"/>
      <c r="O89" s="405"/>
      <c r="P89" s="328"/>
      <c r="Q89" s="329"/>
      <c r="R89" s="330"/>
      <c r="S89" s="328"/>
      <c r="T89" s="331"/>
      <c r="U89" s="328"/>
      <c r="V89" s="26"/>
      <c r="W89" s="104"/>
      <c r="X89" s="104"/>
      <c r="Y89" s="220">
        <f t="shared" si="2"/>
        <v>0</v>
      </c>
      <c r="Z89" s="2">
        <f t="shared" si="2"/>
        <v>0</v>
      </c>
    </row>
    <row r="90" spans="1:26" ht="15.75" customHeight="1">
      <c r="A90" s="340"/>
      <c r="B90" s="347" t="s">
        <v>29</v>
      </c>
      <c r="C90" s="337"/>
      <c r="D90" s="337"/>
      <c r="E90" s="337"/>
      <c r="F90" s="337"/>
      <c r="G90" s="369">
        <v>2.5</v>
      </c>
      <c r="H90" s="390">
        <f>G90*30</f>
        <v>75</v>
      </c>
      <c r="I90" s="376"/>
      <c r="J90" s="370"/>
      <c r="K90" s="371"/>
      <c r="L90" s="371"/>
      <c r="M90" s="339"/>
      <c r="N90" s="372"/>
      <c r="O90" s="405"/>
      <c r="P90" s="328"/>
      <c r="Q90" s="329"/>
      <c r="R90" s="330"/>
      <c r="S90" s="328"/>
      <c r="T90" s="331"/>
      <c r="U90" s="328"/>
      <c r="V90" s="26"/>
      <c r="W90" s="104"/>
      <c r="X90" s="104"/>
      <c r="Y90" s="220">
        <f t="shared" si="2"/>
        <v>0</v>
      </c>
      <c r="Z90" s="2">
        <f t="shared" si="2"/>
        <v>0</v>
      </c>
    </row>
    <row r="91" spans="1:28" ht="15.75" customHeight="1">
      <c r="A91" s="377" t="s">
        <v>153</v>
      </c>
      <c r="B91" s="347" t="s">
        <v>30</v>
      </c>
      <c r="C91" s="337">
        <v>4</v>
      </c>
      <c r="D91" s="337"/>
      <c r="E91" s="337"/>
      <c r="F91" s="337"/>
      <c r="G91" s="369">
        <v>4</v>
      </c>
      <c r="H91" s="390">
        <f>G91*30</f>
        <v>120</v>
      </c>
      <c r="I91" s="376">
        <v>8</v>
      </c>
      <c r="J91" s="370" t="s">
        <v>81</v>
      </c>
      <c r="K91" s="337" t="s">
        <v>229</v>
      </c>
      <c r="L91" s="371"/>
      <c r="M91" s="339">
        <f>H91-I91</f>
        <v>112</v>
      </c>
      <c r="N91" s="372"/>
      <c r="O91" s="373"/>
      <c r="P91" s="374"/>
      <c r="Q91" s="329"/>
      <c r="R91" s="330"/>
      <c r="S91" s="367" t="s">
        <v>222</v>
      </c>
      <c r="T91" s="367"/>
      <c r="U91" s="337"/>
      <c r="V91" s="26"/>
      <c r="W91" s="104"/>
      <c r="X91" s="104"/>
      <c r="Y91" s="220">
        <v>4</v>
      </c>
      <c r="Z91" s="2">
        <v>2</v>
      </c>
      <c r="AB91" s="2">
        <v>2</v>
      </c>
    </row>
    <row r="92" spans="1:26" ht="15.75" customHeight="1">
      <c r="A92" s="377" t="s">
        <v>154</v>
      </c>
      <c r="B92" s="345" t="s">
        <v>169</v>
      </c>
      <c r="C92" s="337"/>
      <c r="D92" s="337"/>
      <c r="E92" s="337"/>
      <c r="F92" s="337"/>
      <c r="G92" s="338">
        <f>H92/30</f>
        <v>4</v>
      </c>
      <c r="H92" s="390">
        <f>SUM(H93:H95)</f>
        <v>120</v>
      </c>
      <c r="I92" s="376"/>
      <c r="J92" s="370"/>
      <c r="K92" s="371"/>
      <c r="L92" s="371"/>
      <c r="M92" s="339"/>
      <c r="N92" s="406"/>
      <c r="O92" s="405"/>
      <c r="P92" s="328"/>
      <c r="Q92" s="329"/>
      <c r="R92" s="330"/>
      <c r="S92" s="328"/>
      <c r="T92" s="331"/>
      <c r="U92" s="419"/>
      <c r="V92" s="26"/>
      <c r="W92" s="104"/>
      <c r="X92" s="104"/>
      <c r="Y92" s="220">
        <f t="shared" si="2"/>
        <v>0</v>
      </c>
      <c r="Z92" s="2">
        <f t="shared" si="2"/>
        <v>0</v>
      </c>
    </row>
    <row r="93" spans="1:26" ht="15.75" customHeight="1">
      <c r="A93" s="340"/>
      <c r="B93" s="420" t="s">
        <v>217</v>
      </c>
      <c r="C93" s="337"/>
      <c r="D93" s="337"/>
      <c r="E93" s="337"/>
      <c r="F93" s="337"/>
      <c r="G93" s="338">
        <f>H93/30</f>
        <v>2</v>
      </c>
      <c r="H93" s="416">
        <v>60</v>
      </c>
      <c r="I93" s="376"/>
      <c r="J93" s="370"/>
      <c r="K93" s="371"/>
      <c r="L93" s="371"/>
      <c r="M93" s="339"/>
      <c r="N93" s="406"/>
      <c r="O93" s="405"/>
      <c r="P93" s="328"/>
      <c r="Q93" s="329"/>
      <c r="R93" s="330"/>
      <c r="S93" s="328"/>
      <c r="T93" s="331"/>
      <c r="U93" s="419"/>
      <c r="V93" s="26"/>
      <c r="W93" s="104"/>
      <c r="X93" s="104"/>
      <c r="Y93" s="220">
        <f t="shared" si="2"/>
        <v>0</v>
      </c>
      <c r="Z93" s="2">
        <f t="shared" si="2"/>
        <v>0</v>
      </c>
    </row>
    <row r="94" spans="1:26" ht="15.75" customHeight="1">
      <c r="A94" s="362"/>
      <c r="B94" s="420" t="s">
        <v>218</v>
      </c>
      <c r="C94" s="337"/>
      <c r="D94" s="337"/>
      <c r="E94" s="337"/>
      <c r="F94" s="337"/>
      <c r="G94" s="338">
        <v>0.5</v>
      </c>
      <c r="H94" s="416">
        <v>15</v>
      </c>
      <c r="I94" s="376"/>
      <c r="J94" s="370"/>
      <c r="K94" s="371"/>
      <c r="L94" s="371"/>
      <c r="M94" s="339"/>
      <c r="N94" s="406"/>
      <c r="O94" s="405"/>
      <c r="P94" s="328"/>
      <c r="Q94" s="331"/>
      <c r="R94" s="330"/>
      <c r="S94" s="328"/>
      <c r="T94" s="331"/>
      <c r="U94" s="419"/>
      <c r="V94" s="26"/>
      <c r="W94" s="104"/>
      <c r="X94" s="104"/>
      <c r="Y94" s="220">
        <f t="shared" si="2"/>
        <v>0</v>
      </c>
      <c r="Z94" s="2">
        <f t="shared" si="2"/>
        <v>0</v>
      </c>
    </row>
    <row r="95" spans="1:28" ht="15.75" customHeight="1">
      <c r="A95" s="377" t="s">
        <v>155</v>
      </c>
      <c r="B95" s="347" t="s">
        <v>30</v>
      </c>
      <c r="C95" s="337">
        <v>6</v>
      </c>
      <c r="D95" s="337"/>
      <c r="E95" s="337"/>
      <c r="F95" s="337"/>
      <c r="G95" s="338">
        <v>1.5</v>
      </c>
      <c r="H95" s="338">
        <v>45</v>
      </c>
      <c r="I95" s="376">
        <v>4</v>
      </c>
      <c r="J95" s="337" t="s">
        <v>220</v>
      </c>
      <c r="K95" s="337"/>
      <c r="L95" s="337"/>
      <c r="M95" s="339">
        <f>H95-I95</f>
        <v>41</v>
      </c>
      <c r="N95" s="340"/>
      <c r="O95" s="341"/>
      <c r="P95" s="339"/>
      <c r="Q95" s="342"/>
      <c r="R95" s="341"/>
      <c r="S95" s="339"/>
      <c r="T95" s="342"/>
      <c r="U95" s="421" t="s">
        <v>220</v>
      </c>
      <c r="V95" s="26"/>
      <c r="W95" s="104"/>
      <c r="X95" s="104"/>
      <c r="Y95" s="220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77" t="s">
        <v>156</v>
      </c>
      <c r="B96" s="345" t="s">
        <v>57</v>
      </c>
      <c r="C96" s="337"/>
      <c r="D96" s="337"/>
      <c r="E96" s="337"/>
      <c r="F96" s="337"/>
      <c r="G96" s="392">
        <f>H96/30</f>
        <v>9</v>
      </c>
      <c r="H96" s="380">
        <f>SUM(H97:H99)</f>
        <v>270</v>
      </c>
      <c r="I96" s="376"/>
      <c r="J96" s="370"/>
      <c r="K96" s="371"/>
      <c r="L96" s="371"/>
      <c r="M96" s="339"/>
      <c r="N96" s="372"/>
      <c r="O96" s="405"/>
      <c r="P96" s="328"/>
      <c r="Q96" s="329"/>
      <c r="R96" s="330"/>
      <c r="S96" s="328"/>
      <c r="T96" s="331"/>
      <c r="U96" s="328"/>
      <c r="V96" s="26"/>
      <c r="W96" s="104"/>
      <c r="X96" s="104"/>
      <c r="Y96" s="220">
        <f t="shared" si="2"/>
        <v>0</v>
      </c>
      <c r="Z96" s="2">
        <f t="shared" si="2"/>
        <v>0</v>
      </c>
    </row>
    <row r="97" spans="2:26" ht="15.75" customHeight="1">
      <c r="B97" s="347" t="s">
        <v>29</v>
      </c>
      <c r="C97" s="337"/>
      <c r="D97" s="337"/>
      <c r="E97" s="337"/>
      <c r="F97" s="337"/>
      <c r="G97" s="392">
        <v>3</v>
      </c>
      <c r="H97" s="383">
        <v>90</v>
      </c>
      <c r="I97" s="376"/>
      <c r="J97" s="370"/>
      <c r="K97" s="371"/>
      <c r="L97" s="371"/>
      <c r="M97" s="339"/>
      <c r="N97" s="372"/>
      <c r="O97" s="405"/>
      <c r="P97" s="328"/>
      <c r="Q97" s="329"/>
      <c r="R97" s="330"/>
      <c r="S97" s="328"/>
      <c r="T97" s="331"/>
      <c r="U97" s="328"/>
      <c r="V97" s="26"/>
      <c r="W97" s="104"/>
      <c r="X97" s="104"/>
      <c r="Y97" s="220">
        <f t="shared" si="2"/>
        <v>0</v>
      </c>
      <c r="Z97" s="2">
        <f t="shared" si="2"/>
        <v>0</v>
      </c>
    </row>
    <row r="98" spans="1:28" ht="15.75" customHeight="1">
      <c r="A98" s="377" t="s">
        <v>157</v>
      </c>
      <c r="B98" s="347" t="s">
        <v>30</v>
      </c>
      <c r="C98" s="337"/>
      <c r="D98" s="337">
        <v>1</v>
      </c>
      <c r="E98" s="337"/>
      <c r="F98" s="337"/>
      <c r="G98" s="392">
        <f>H98/30</f>
        <v>4</v>
      </c>
      <c r="H98" s="379">
        <v>120</v>
      </c>
      <c r="I98" s="376">
        <v>8</v>
      </c>
      <c r="J98" s="370" t="s">
        <v>81</v>
      </c>
      <c r="K98" s="337" t="s">
        <v>229</v>
      </c>
      <c r="L98" s="337"/>
      <c r="M98" s="339">
        <f>H98-I98</f>
        <v>112</v>
      </c>
      <c r="N98" s="422" t="s">
        <v>222</v>
      </c>
      <c r="O98" s="405"/>
      <c r="P98" s="328"/>
      <c r="Q98" s="329"/>
      <c r="R98" s="330"/>
      <c r="S98" s="328"/>
      <c r="T98" s="331"/>
      <c r="U98" s="328"/>
      <c r="V98" s="26"/>
      <c r="W98" s="104"/>
      <c r="X98" s="104"/>
      <c r="Y98" s="220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77" t="s">
        <v>158</v>
      </c>
      <c r="B99" s="347" t="s">
        <v>30</v>
      </c>
      <c r="C99" s="337">
        <v>2</v>
      </c>
      <c r="D99" s="337"/>
      <c r="E99" s="337"/>
      <c r="F99" s="337"/>
      <c r="G99" s="392">
        <f>H99/30</f>
        <v>2</v>
      </c>
      <c r="H99" s="379">
        <v>60</v>
      </c>
      <c r="I99" s="376">
        <v>4</v>
      </c>
      <c r="J99" s="370" t="s">
        <v>220</v>
      </c>
      <c r="K99" s="371"/>
      <c r="L99" s="337"/>
      <c r="M99" s="339">
        <f>H99-I99</f>
        <v>56</v>
      </c>
      <c r="N99" s="372"/>
      <c r="O99" s="405"/>
      <c r="P99" s="328" t="s">
        <v>220</v>
      </c>
      <c r="Q99" s="329"/>
      <c r="R99" s="330"/>
      <c r="S99" s="328"/>
      <c r="T99" s="331"/>
      <c r="U99" s="328"/>
      <c r="V99" s="26"/>
      <c r="W99" s="104"/>
      <c r="X99" s="104"/>
      <c r="Y99" s="220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77" t="s">
        <v>159</v>
      </c>
      <c r="B100" s="345" t="s">
        <v>55</v>
      </c>
      <c r="C100" s="337"/>
      <c r="D100" s="337"/>
      <c r="E100" s="337"/>
      <c r="F100" s="337"/>
      <c r="G100" s="369">
        <v>4.5</v>
      </c>
      <c r="H100" s="390">
        <f>30*G100</f>
        <v>135</v>
      </c>
      <c r="I100" s="376"/>
      <c r="J100" s="370"/>
      <c r="K100" s="371"/>
      <c r="L100" s="371"/>
      <c r="M100" s="339"/>
      <c r="N100" s="372"/>
      <c r="O100" s="405"/>
      <c r="P100" s="328"/>
      <c r="Q100" s="329"/>
      <c r="R100" s="330"/>
      <c r="S100" s="328"/>
      <c r="T100" s="331"/>
      <c r="U100" s="328"/>
      <c r="V100" s="26"/>
      <c r="W100" s="104"/>
      <c r="X100" s="104"/>
      <c r="Y100" s="220">
        <f t="shared" si="2"/>
        <v>0</v>
      </c>
      <c r="Z100" s="2">
        <f t="shared" si="2"/>
        <v>0</v>
      </c>
    </row>
    <row r="101" spans="1:26" ht="15.75" customHeight="1">
      <c r="A101" s="377"/>
      <c r="B101" s="347" t="s">
        <v>29</v>
      </c>
      <c r="C101" s="337"/>
      <c r="D101" s="337"/>
      <c r="E101" s="337"/>
      <c r="F101" s="337"/>
      <c r="G101" s="369">
        <v>2</v>
      </c>
      <c r="H101" s="416">
        <f>30*G101</f>
        <v>60</v>
      </c>
      <c r="I101" s="376"/>
      <c r="J101" s="370"/>
      <c r="K101" s="371"/>
      <c r="L101" s="371"/>
      <c r="M101" s="339"/>
      <c r="N101" s="372"/>
      <c r="O101" s="373"/>
      <c r="P101" s="339"/>
      <c r="Q101" s="340"/>
      <c r="R101" s="341"/>
      <c r="S101" s="339"/>
      <c r="T101" s="342"/>
      <c r="U101" s="339"/>
      <c r="V101" s="26"/>
      <c r="W101" s="104"/>
      <c r="X101" s="104"/>
      <c r="Y101" s="220">
        <f t="shared" si="2"/>
        <v>0</v>
      </c>
      <c r="Z101" s="2">
        <f t="shared" si="2"/>
        <v>0</v>
      </c>
    </row>
    <row r="102" spans="1:28" ht="15.75" customHeight="1">
      <c r="A102" s="377" t="s">
        <v>160</v>
      </c>
      <c r="B102" s="347" t="s">
        <v>30</v>
      </c>
      <c r="C102" s="337">
        <v>6</v>
      </c>
      <c r="D102" s="337"/>
      <c r="E102" s="337"/>
      <c r="F102" s="337"/>
      <c r="G102" s="369">
        <v>2.5</v>
      </c>
      <c r="H102" s="416">
        <f>30*G102</f>
        <v>75</v>
      </c>
      <c r="I102" s="376">
        <v>8</v>
      </c>
      <c r="J102" s="370" t="s">
        <v>81</v>
      </c>
      <c r="K102" s="337" t="s">
        <v>229</v>
      </c>
      <c r="L102" s="371"/>
      <c r="M102" s="339">
        <f>H102-I102</f>
        <v>67</v>
      </c>
      <c r="N102" s="372"/>
      <c r="O102" s="405"/>
      <c r="P102" s="328"/>
      <c r="Q102" s="329"/>
      <c r="R102" s="330"/>
      <c r="S102" s="328"/>
      <c r="T102" s="331"/>
      <c r="U102" s="413" t="s">
        <v>222</v>
      </c>
      <c r="V102" s="26"/>
      <c r="W102" s="104"/>
      <c r="X102" s="104"/>
      <c r="Y102" s="220">
        <v>4</v>
      </c>
      <c r="Z102" s="2">
        <v>2</v>
      </c>
      <c r="AB102" s="2">
        <v>3</v>
      </c>
    </row>
    <row r="103" spans="1:26" ht="15.75" customHeight="1">
      <c r="A103" s="377" t="s">
        <v>161</v>
      </c>
      <c r="B103" s="345" t="s">
        <v>54</v>
      </c>
      <c r="C103" s="337"/>
      <c r="D103" s="337"/>
      <c r="E103" s="337"/>
      <c r="F103" s="337"/>
      <c r="G103" s="326">
        <f>H103/30</f>
        <v>7</v>
      </c>
      <c r="H103" s="332">
        <f>SUM(H104:H105)</f>
        <v>210</v>
      </c>
      <c r="I103" s="376"/>
      <c r="J103" s="370"/>
      <c r="K103" s="371"/>
      <c r="L103" s="371"/>
      <c r="M103" s="339"/>
      <c r="N103" s="372"/>
      <c r="O103" s="405"/>
      <c r="P103" s="328"/>
      <c r="Q103" s="329"/>
      <c r="R103" s="330"/>
      <c r="S103" s="328"/>
      <c r="T103" s="331"/>
      <c r="U103" s="328"/>
      <c r="V103" s="26"/>
      <c r="W103" s="104"/>
      <c r="X103" s="104"/>
      <c r="Y103" s="220">
        <f t="shared" si="2"/>
        <v>0</v>
      </c>
      <c r="Z103" s="2">
        <f t="shared" si="2"/>
        <v>0</v>
      </c>
    </row>
    <row r="104" spans="1:26" ht="15.75" customHeight="1">
      <c r="A104" s="340"/>
      <c r="B104" s="347" t="s">
        <v>29</v>
      </c>
      <c r="C104" s="337"/>
      <c r="D104" s="337"/>
      <c r="E104" s="337"/>
      <c r="F104" s="337"/>
      <c r="G104" s="326">
        <v>2</v>
      </c>
      <c r="H104" s="415">
        <v>60</v>
      </c>
      <c r="I104" s="376"/>
      <c r="J104" s="370"/>
      <c r="K104" s="371"/>
      <c r="L104" s="371"/>
      <c r="M104" s="339"/>
      <c r="N104" s="372"/>
      <c r="O104" s="405"/>
      <c r="P104" s="328"/>
      <c r="Q104" s="329"/>
      <c r="R104" s="330"/>
      <c r="S104" s="328"/>
      <c r="T104" s="331"/>
      <c r="U104" s="328"/>
      <c r="V104" s="26"/>
      <c r="W104" s="104"/>
      <c r="X104" s="104"/>
      <c r="Y104" s="220">
        <f t="shared" si="2"/>
        <v>0</v>
      </c>
      <c r="Z104" s="2">
        <f t="shared" si="2"/>
        <v>0</v>
      </c>
    </row>
    <row r="105" spans="1:28" ht="15.75" customHeight="1">
      <c r="A105" s="377" t="s">
        <v>162</v>
      </c>
      <c r="B105" s="347" t="s">
        <v>30</v>
      </c>
      <c r="C105" s="337">
        <v>5</v>
      </c>
      <c r="D105" s="337"/>
      <c r="E105" s="337"/>
      <c r="F105" s="337"/>
      <c r="G105" s="326">
        <v>5</v>
      </c>
      <c r="H105" s="337">
        <v>150</v>
      </c>
      <c r="I105" s="376">
        <v>8</v>
      </c>
      <c r="J105" s="370" t="s">
        <v>81</v>
      </c>
      <c r="K105" s="337" t="s">
        <v>229</v>
      </c>
      <c r="L105" s="371"/>
      <c r="M105" s="339">
        <f>H105-I105</f>
        <v>142</v>
      </c>
      <c r="N105" s="372"/>
      <c r="O105" s="405"/>
      <c r="P105" s="328"/>
      <c r="Q105" s="329"/>
      <c r="R105" s="330"/>
      <c r="S105" s="328"/>
      <c r="T105" s="367" t="s">
        <v>222</v>
      </c>
      <c r="U105" s="328"/>
      <c r="V105" s="26"/>
      <c r="W105" s="104"/>
      <c r="X105" s="104"/>
      <c r="Y105" s="220">
        <v>4</v>
      </c>
      <c r="Z105" s="2">
        <v>2</v>
      </c>
      <c r="AB105" s="2">
        <v>3</v>
      </c>
    </row>
    <row r="106" spans="1:26" ht="15.75" customHeight="1">
      <c r="A106" s="377" t="s">
        <v>163</v>
      </c>
      <c r="B106" s="345" t="s">
        <v>65</v>
      </c>
      <c r="C106" s="337"/>
      <c r="D106" s="337"/>
      <c r="E106" s="337"/>
      <c r="F106" s="337"/>
      <c r="G106" s="392">
        <v>6</v>
      </c>
      <c r="H106" s="380">
        <f>G106*30</f>
        <v>180</v>
      </c>
      <c r="I106" s="376"/>
      <c r="J106" s="370"/>
      <c r="K106" s="371"/>
      <c r="L106" s="371"/>
      <c r="M106" s="339"/>
      <c r="N106" s="372"/>
      <c r="O106" s="405"/>
      <c r="P106" s="328"/>
      <c r="Q106" s="329"/>
      <c r="R106" s="330"/>
      <c r="S106" s="328"/>
      <c r="T106" s="331"/>
      <c r="U106" s="328"/>
      <c r="V106" s="26"/>
      <c r="W106" s="104"/>
      <c r="X106" s="104"/>
      <c r="Y106" s="220">
        <f t="shared" si="2"/>
        <v>0</v>
      </c>
      <c r="Z106" s="2">
        <f t="shared" si="2"/>
        <v>0</v>
      </c>
    </row>
    <row r="107" spans="1:26" ht="15.75" customHeight="1">
      <c r="A107" s="340"/>
      <c r="B107" s="347" t="s">
        <v>29</v>
      </c>
      <c r="C107" s="337"/>
      <c r="D107" s="337"/>
      <c r="E107" s="337"/>
      <c r="F107" s="337"/>
      <c r="G107" s="392">
        <v>1</v>
      </c>
      <c r="H107" s="380">
        <f>G107*30</f>
        <v>30</v>
      </c>
      <c r="I107" s="376"/>
      <c r="J107" s="370"/>
      <c r="K107" s="371"/>
      <c r="L107" s="371"/>
      <c r="M107" s="339"/>
      <c r="N107" s="372"/>
      <c r="O107" s="405"/>
      <c r="P107" s="328"/>
      <c r="Q107" s="329"/>
      <c r="R107" s="330"/>
      <c r="S107" s="328"/>
      <c r="T107" s="331"/>
      <c r="U107" s="328"/>
      <c r="V107" s="26"/>
      <c r="W107" s="104">
        <v>60</v>
      </c>
      <c r="X107" s="104">
        <v>32</v>
      </c>
      <c r="Y107" s="220">
        <f t="shared" si="2"/>
        <v>0</v>
      </c>
      <c r="Z107" s="2">
        <f t="shared" si="2"/>
        <v>0</v>
      </c>
    </row>
    <row r="108" spans="1:28" ht="15.75" customHeight="1" thickBot="1">
      <c r="A108" s="377" t="s">
        <v>164</v>
      </c>
      <c r="B108" s="349" t="s">
        <v>30</v>
      </c>
      <c r="C108" s="350">
        <v>3</v>
      </c>
      <c r="D108" s="350"/>
      <c r="E108" s="350"/>
      <c r="F108" s="350"/>
      <c r="G108" s="392">
        <v>5</v>
      </c>
      <c r="H108" s="380">
        <f>G108*30</f>
        <v>150</v>
      </c>
      <c r="I108" s="376">
        <v>8</v>
      </c>
      <c r="J108" s="370" t="s">
        <v>81</v>
      </c>
      <c r="K108" s="337" t="s">
        <v>229</v>
      </c>
      <c r="L108" s="350"/>
      <c r="M108" s="352">
        <f>H108-I108</f>
        <v>142</v>
      </c>
      <c r="N108" s="353"/>
      <c r="O108" s="354"/>
      <c r="P108" s="352"/>
      <c r="Q108" s="367" t="s">
        <v>222</v>
      </c>
      <c r="R108" s="423"/>
      <c r="S108" s="360"/>
      <c r="T108" s="363"/>
      <c r="U108" s="360"/>
      <c r="V108" s="65"/>
      <c r="W108" s="104">
        <v>32</v>
      </c>
      <c r="X108" s="104"/>
      <c r="Y108" s="220">
        <v>4</v>
      </c>
      <c r="Z108" s="2">
        <v>2</v>
      </c>
      <c r="AB108" s="2">
        <v>2</v>
      </c>
    </row>
    <row r="109" spans="1:26" ht="18" customHeight="1" thickBot="1">
      <c r="A109" s="619" t="s">
        <v>4</v>
      </c>
      <c r="B109" s="620"/>
      <c r="C109" s="424"/>
      <c r="D109" s="424"/>
      <c r="E109" s="424"/>
      <c r="F109" s="424"/>
      <c r="G109" s="425">
        <f>SUM(G65,G66,G69,G72:G73,G78,G81,G85,G89,G92,G96,G100,G103,G106)</f>
        <v>76.5</v>
      </c>
      <c r="H109" s="425">
        <f>SUM(H65,H66,H69,H72:H73,H78,H81,H85,H89,H92,H96,H100,H103,H106)</f>
        <v>2265</v>
      </c>
      <c r="I109" s="426"/>
      <c r="J109" s="427"/>
      <c r="K109" s="428"/>
      <c r="L109" s="424"/>
      <c r="M109" s="424"/>
      <c r="N109" s="424"/>
      <c r="O109" s="424"/>
      <c r="P109" s="424"/>
      <c r="Q109" s="429"/>
      <c r="R109" s="429"/>
      <c r="S109" s="424"/>
      <c r="T109" s="424"/>
      <c r="U109" s="424"/>
      <c r="V109" s="64"/>
      <c r="W109" s="104"/>
      <c r="X109" s="104"/>
      <c r="Y109" s="220">
        <f t="shared" si="2"/>
        <v>0</v>
      </c>
      <c r="Z109" s="2">
        <f t="shared" si="2"/>
        <v>0</v>
      </c>
    </row>
    <row r="110" spans="1:26" ht="18" customHeight="1" thickBot="1">
      <c r="A110" s="619" t="s">
        <v>63</v>
      </c>
      <c r="B110" s="620"/>
      <c r="C110" s="424"/>
      <c r="D110" s="424"/>
      <c r="E110" s="424"/>
      <c r="F110" s="424"/>
      <c r="G110" s="430">
        <f>SUMIF($B$63:$B$108,"=на базі ВНЗ 1 рівня",G63:G108)+G72+G93+G94</f>
        <v>23</v>
      </c>
      <c r="H110" s="430">
        <f>SUMIF($B$63:$B$108,"=на базі ВНЗ 1 рівня",H63:H108)+H72+H93+H94</f>
        <v>660</v>
      </c>
      <c r="I110" s="426"/>
      <c r="J110" s="427"/>
      <c r="K110" s="428"/>
      <c r="L110" s="424"/>
      <c r="M110" s="424"/>
      <c r="N110" s="424"/>
      <c r="O110" s="424"/>
      <c r="P110" s="424"/>
      <c r="Q110" s="429"/>
      <c r="R110" s="429"/>
      <c r="S110" s="424"/>
      <c r="T110" s="424"/>
      <c r="U110" s="424"/>
      <c r="V110" s="64"/>
      <c r="W110" s="104"/>
      <c r="X110" s="104"/>
      <c r="Y110" s="220">
        <f t="shared" si="2"/>
        <v>0</v>
      </c>
      <c r="Z110" s="2">
        <f t="shared" si="2"/>
        <v>0</v>
      </c>
    </row>
    <row r="111" spans="1:26" ht="18" customHeight="1" thickBot="1">
      <c r="A111" s="619" t="s">
        <v>64</v>
      </c>
      <c r="B111" s="620"/>
      <c r="C111" s="431"/>
      <c r="D111" s="431"/>
      <c r="E111" s="431"/>
      <c r="F111" s="431"/>
      <c r="G111" s="425">
        <f>G65+G68+G71+G75+G76+G77+G80+G83+G84+G87+G88+G91+G95+G98+G99+G102+G105+G108</f>
        <v>53.5</v>
      </c>
      <c r="H111" s="425">
        <f>H65+H68+H71+H75+H76+H77+H80+H83+H84+H87+H88+H91+H95+H98+H99+H102+H105+H108</f>
        <v>1605</v>
      </c>
      <c r="I111" s="432">
        <f>SUM(I63:I108)</f>
        <v>124</v>
      </c>
      <c r="J111" s="432">
        <v>88</v>
      </c>
      <c r="K111" s="432">
        <v>24</v>
      </c>
      <c r="L111" s="432">
        <f>SUM(L63:L108)</f>
        <v>12</v>
      </c>
      <c r="M111" s="432">
        <f>SUM(M63:M108)</f>
        <v>1481</v>
      </c>
      <c r="N111" s="433" t="s">
        <v>222</v>
      </c>
      <c r="O111" s="433"/>
      <c r="P111" s="433" t="s">
        <v>269</v>
      </c>
      <c r="Q111" s="434" t="s">
        <v>270</v>
      </c>
      <c r="R111" s="431"/>
      <c r="S111" s="434" t="s">
        <v>270</v>
      </c>
      <c r="T111" s="434" t="s">
        <v>271</v>
      </c>
      <c r="U111" s="434" t="s">
        <v>271</v>
      </c>
      <c r="V111" s="29"/>
      <c r="W111" s="200"/>
      <c r="X111" s="200"/>
      <c r="Y111" s="221">
        <f>SUM(Y63:Y110)</f>
        <v>48</v>
      </c>
      <c r="Z111" s="221">
        <f>SUM(Z63:Z110)</f>
        <v>20</v>
      </c>
    </row>
    <row r="112" spans="1:24" s="90" customFormat="1" ht="15.75">
      <c r="A112" s="642" t="s">
        <v>110</v>
      </c>
      <c r="B112" s="642"/>
      <c r="C112" s="642"/>
      <c r="D112" s="642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  <c r="V112" s="643"/>
      <c r="W112" s="196"/>
      <c r="X112" s="196"/>
    </row>
    <row r="113" spans="1:24" s="90" customFormat="1" ht="16.5" thickBot="1">
      <c r="A113" s="634" t="s">
        <v>172</v>
      </c>
      <c r="B113" s="634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5"/>
      <c r="W113" s="236"/>
      <c r="X113" s="236"/>
    </row>
    <row r="114" spans="1:30" ht="15.75" customHeight="1">
      <c r="A114" s="435" t="s">
        <v>173</v>
      </c>
      <c r="B114" s="345" t="s">
        <v>39</v>
      </c>
      <c r="C114" s="337"/>
      <c r="D114" s="337"/>
      <c r="E114" s="337"/>
      <c r="F114" s="337"/>
      <c r="G114" s="337">
        <f>H114/30</f>
        <v>4.5</v>
      </c>
      <c r="H114" s="436">
        <f>SUM(H115:H117)</f>
        <v>135</v>
      </c>
      <c r="I114" s="376"/>
      <c r="J114" s="370"/>
      <c r="K114" s="371"/>
      <c r="L114" s="371"/>
      <c r="M114" s="339"/>
      <c r="N114" s="372"/>
      <c r="O114" s="405"/>
      <c r="P114" s="328"/>
      <c r="Q114" s="329"/>
      <c r="R114" s="330"/>
      <c r="S114" s="328"/>
      <c r="T114" s="329"/>
      <c r="U114" s="326"/>
      <c r="V114" s="26"/>
      <c r="W114" s="242">
        <f>J114</f>
        <v>0</v>
      </c>
      <c r="X114" s="242">
        <f>K114</f>
        <v>0</v>
      </c>
      <c r="AC114" s="2" t="s">
        <v>246</v>
      </c>
      <c r="AD114" s="308">
        <f>SUMIF(AB$114:AB$156,1,G$114:G$156)</f>
        <v>2</v>
      </c>
    </row>
    <row r="115" spans="1:30" ht="15.75" customHeight="1">
      <c r="A115" s="437"/>
      <c r="B115" s="347" t="s">
        <v>29</v>
      </c>
      <c r="C115" s="337"/>
      <c r="D115" s="337"/>
      <c r="E115" s="337"/>
      <c r="F115" s="337"/>
      <c r="G115" s="337">
        <f>H115/30</f>
        <v>1</v>
      </c>
      <c r="H115" s="337">
        <v>30</v>
      </c>
      <c r="I115" s="376"/>
      <c r="J115" s="370"/>
      <c r="K115" s="371"/>
      <c r="L115" s="371"/>
      <c r="M115" s="339"/>
      <c r="N115" s="372"/>
      <c r="O115" s="405"/>
      <c r="P115" s="328"/>
      <c r="Q115" s="329"/>
      <c r="R115" s="330"/>
      <c r="S115" s="328"/>
      <c r="T115" s="329"/>
      <c r="U115" s="326"/>
      <c r="V115" s="26"/>
      <c r="W115" s="242">
        <f aca="true" t="shared" si="3" ref="W115:X158">J115</f>
        <v>0</v>
      </c>
      <c r="X115" s="242">
        <f t="shared" si="3"/>
        <v>0</v>
      </c>
      <c r="AC115" s="2" t="s">
        <v>247</v>
      </c>
      <c r="AD115" s="308">
        <f>SUMIF(AB$114:AB$156,2,G$114:G$156)</f>
        <v>9</v>
      </c>
    </row>
    <row r="116" spans="1:30" ht="15.75" customHeight="1">
      <c r="A116" s="437" t="s">
        <v>174</v>
      </c>
      <c r="B116" s="347" t="s">
        <v>30</v>
      </c>
      <c r="C116" s="337"/>
      <c r="D116" s="337">
        <v>4</v>
      </c>
      <c r="E116" s="337"/>
      <c r="F116" s="337"/>
      <c r="G116" s="337">
        <f>H116/30</f>
        <v>1.5</v>
      </c>
      <c r="H116" s="337">
        <v>45</v>
      </c>
      <c r="I116" s="376">
        <f>SUM(J116:L116)</f>
        <v>4</v>
      </c>
      <c r="J116" s="370">
        <v>4</v>
      </c>
      <c r="K116" s="371"/>
      <c r="L116" s="371"/>
      <c r="M116" s="339">
        <f>H116-I116</f>
        <v>41</v>
      </c>
      <c r="N116" s="372"/>
      <c r="O116" s="405"/>
      <c r="P116" s="328"/>
      <c r="Q116" s="329"/>
      <c r="R116" s="330"/>
      <c r="S116" s="328" t="s">
        <v>220</v>
      </c>
      <c r="T116" s="329"/>
      <c r="U116" s="326"/>
      <c r="V116" s="26"/>
      <c r="W116" s="242">
        <f t="shared" si="3"/>
        <v>4</v>
      </c>
      <c r="X116" s="242">
        <f t="shared" si="3"/>
        <v>0</v>
      </c>
      <c r="AB116" s="2">
        <v>2</v>
      </c>
      <c r="AC116" s="2" t="s">
        <v>101</v>
      </c>
      <c r="AD116" s="308">
        <f>SUMIF(AB$114:AB$156,3,G$114:G$156)</f>
        <v>29</v>
      </c>
    </row>
    <row r="117" spans="1:30" ht="15.75" customHeight="1">
      <c r="A117" s="437" t="s">
        <v>175</v>
      </c>
      <c r="B117" s="347" t="s">
        <v>30</v>
      </c>
      <c r="C117" s="337">
        <v>5</v>
      </c>
      <c r="D117" s="337"/>
      <c r="E117" s="337"/>
      <c r="F117" s="337"/>
      <c r="G117" s="337">
        <f>H117/30</f>
        <v>2</v>
      </c>
      <c r="H117" s="337">
        <v>60</v>
      </c>
      <c r="I117" s="376">
        <v>8</v>
      </c>
      <c r="J117" s="370">
        <v>6</v>
      </c>
      <c r="K117" s="337">
        <v>2</v>
      </c>
      <c r="L117" s="371"/>
      <c r="M117" s="339">
        <f>H117-I117</f>
        <v>52</v>
      </c>
      <c r="N117" s="372"/>
      <c r="O117" s="405"/>
      <c r="P117" s="328"/>
      <c r="Q117" s="329"/>
      <c r="R117" s="330"/>
      <c r="S117" s="328"/>
      <c r="T117" s="331" t="s">
        <v>222</v>
      </c>
      <c r="U117" s="326"/>
      <c r="V117" s="26"/>
      <c r="W117" s="242">
        <f t="shared" si="3"/>
        <v>6</v>
      </c>
      <c r="X117" s="242">
        <f t="shared" si="3"/>
        <v>2</v>
      </c>
      <c r="AB117" s="2">
        <v>3</v>
      </c>
      <c r="AD117" s="308">
        <f>SUM(AD114:AD116)</f>
        <v>40</v>
      </c>
    </row>
    <row r="118" spans="1:24" ht="15.75" customHeight="1">
      <c r="A118" s="437" t="s">
        <v>176</v>
      </c>
      <c r="B118" s="345" t="s">
        <v>36</v>
      </c>
      <c r="C118" s="337"/>
      <c r="D118" s="337"/>
      <c r="E118" s="337"/>
      <c r="F118" s="337"/>
      <c r="G118" s="369">
        <v>3.5</v>
      </c>
      <c r="H118" s="332">
        <f>30*G118</f>
        <v>105</v>
      </c>
      <c r="I118" s="376"/>
      <c r="J118" s="337"/>
      <c r="K118" s="337"/>
      <c r="L118" s="337"/>
      <c r="M118" s="339"/>
      <c r="N118" s="340"/>
      <c r="O118" s="341"/>
      <c r="P118" s="339"/>
      <c r="Q118" s="340"/>
      <c r="R118" s="341"/>
      <c r="S118" s="339"/>
      <c r="T118" s="342"/>
      <c r="U118" s="339"/>
      <c r="V118" s="26"/>
      <c r="W118" s="242">
        <f t="shared" si="3"/>
        <v>0</v>
      </c>
      <c r="X118" s="242">
        <f t="shared" si="3"/>
        <v>0</v>
      </c>
    </row>
    <row r="119" spans="1:24" ht="15.75" customHeight="1">
      <c r="A119" s="340"/>
      <c r="B119" s="347" t="s">
        <v>29</v>
      </c>
      <c r="C119" s="337"/>
      <c r="D119" s="337"/>
      <c r="E119" s="337"/>
      <c r="F119" s="337"/>
      <c r="G119" s="369">
        <v>0.5</v>
      </c>
      <c r="H119" s="332">
        <f>G119*30</f>
        <v>15</v>
      </c>
      <c r="I119" s="376"/>
      <c r="J119" s="337"/>
      <c r="K119" s="337"/>
      <c r="L119" s="359"/>
      <c r="M119" s="360"/>
      <c r="N119" s="361"/>
      <c r="O119" s="362"/>
      <c r="P119" s="360"/>
      <c r="Q119" s="361"/>
      <c r="R119" s="362"/>
      <c r="S119" s="360"/>
      <c r="T119" s="363"/>
      <c r="U119" s="339"/>
      <c r="V119" s="26"/>
      <c r="W119" s="242">
        <f t="shared" si="3"/>
        <v>0</v>
      </c>
      <c r="X119" s="242">
        <f t="shared" si="3"/>
        <v>0</v>
      </c>
    </row>
    <row r="120" spans="1:28" ht="15.75" customHeight="1">
      <c r="A120" s="437" t="s">
        <v>177</v>
      </c>
      <c r="B120" s="347" t="s">
        <v>272</v>
      </c>
      <c r="C120" s="337"/>
      <c r="D120" s="338">
        <v>5</v>
      </c>
      <c r="E120" s="337"/>
      <c r="F120" s="337"/>
      <c r="G120" s="369">
        <v>3</v>
      </c>
      <c r="H120" s="332">
        <f>G120*30</f>
        <v>90</v>
      </c>
      <c r="I120" s="376">
        <v>4</v>
      </c>
      <c r="J120" s="337">
        <v>4</v>
      </c>
      <c r="K120" s="337"/>
      <c r="L120" s="337"/>
      <c r="M120" s="339">
        <f>H120-I120</f>
        <v>86</v>
      </c>
      <c r="N120" s="340"/>
      <c r="O120" s="341"/>
      <c r="P120" s="339"/>
      <c r="Q120" s="340"/>
      <c r="R120" s="341"/>
      <c r="S120" s="339"/>
      <c r="T120" s="438" t="s">
        <v>220</v>
      </c>
      <c r="U120" s="339"/>
      <c r="V120" s="26"/>
      <c r="W120" s="242">
        <f t="shared" si="3"/>
        <v>4</v>
      </c>
      <c r="X120" s="242">
        <f t="shared" si="3"/>
        <v>0</v>
      </c>
      <c r="AB120" s="2">
        <v>3</v>
      </c>
    </row>
    <row r="121" spans="1:24" ht="15.75" customHeight="1" hidden="1">
      <c r="A121" s="367" t="s">
        <v>178</v>
      </c>
      <c r="B121" s="439" t="s">
        <v>37</v>
      </c>
      <c r="C121" s="337"/>
      <c r="D121" s="337"/>
      <c r="E121" s="337"/>
      <c r="F121" s="337"/>
      <c r="G121" s="392">
        <v>2</v>
      </c>
      <c r="H121" s="332">
        <v>60</v>
      </c>
      <c r="I121" s="337"/>
      <c r="J121" s="371"/>
      <c r="K121" s="371"/>
      <c r="L121" s="371"/>
      <c r="M121" s="339"/>
      <c r="N121" s="372"/>
      <c r="O121" s="373"/>
      <c r="P121" s="374"/>
      <c r="Q121" s="372"/>
      <c r="R121" s="373"/>
      <c r="S121" s="374"/>
      <c r="T121" s="375"/>
      <c r="U121" s="374"/>
      <c r="V121" s="31"/>
      <c r="W121" s="242">
        <f t="shared" si="3"/>
        <v>0</v>
      </c>
      <c r="X121" s="242">
        <f t="shared" si="3"/>
        <v>0</v>
      </c>
    </row>
    <row r="122" spans="1:24" ht="11.25" customHeight="1" hidden="1">
      <c r="A122" s="340"/>
      <c r="B122" s="347"/>
      <c r="C122" s="337"/>
      <c r="D122" s="337"/>
      <c r="E122" s="337"/>
      <c r="F122" s="337"/>
      <c r="G122" s="392"/>
      <c r="H122" s="415"/>
      <c r="I122" s="337"/>
      <c r="J122" s="371"/>
      <c r="K122" s="371"/>
      <c r="L122" s="371"/>
      <c r="M122" s="339"/>
      <c r="N122" s="372"/>
      <c r="O122" s="373"/>
      <c r="P122" s="374"/>
      <c r="Q122" s="372"/>
      <c r="R122" s="373"/>
      <c r="S122" s="374"/>
      <c r="T122" s="375"/>
      <c r="U122" s="374"/>
      <c r="V122" s="31"/>
      <c r="W122" s="242">
        <f t="shared" si="3"/>
        <v>0</v>
      </c>
      <c r="X122" s="242">
        <f t="shared" si="3"/>
        <v>0</v>
      </c>
    </row>
    <row r="123" spans="1:28" ht="15.75" customHeight="1">
      <c r="A123" s="367" t="s">
        <v>178</v>
      </c>
      <c r="B123" s="439" t="s">
        <v>273</v>
      </c>
      <c r="C123" s="337"/>
      <c r="D123" s="337">
        <v>1</v>
      </c>
      <c r="E123" s="337"/>
      <c r="F123" s="337"/>
      <c r="G123" s="369">
        <v>2</v>
      </c>
      <c r="H123" s="337">
        <v>60</v>
      </c>
      <c r="I123" s="376">
        <f>SUM(J123:L123)</f>
        <v>4</v>
      </c>
      <c r="J123" s="337">
        <v>4</v>
      </c>
      <c r="K123" s="337"/>
      <c r="L123" s="371"/>
      <c r="M123" s="339">
        <f>H123-I123</f>
        <v>56</v>
      </c>
      <c r="N123" s="372">
        <v>4</v>
      </c>
      <c r="O123" s="373"/>
      <c r="P123" s="374"/>
      <c r="Q123" s="372"/>
      <c r="R123" s="373"/>
      <c r="S123" s="374"/>
      <c r="T123" s="375"/>
      <c r="U123" s="374"/>
      <c r="V123" s="31"/>
      <c r="W123" s="242">
        <f t="shared" si="3"/>
        <v>4</v>
      </c>
      <c r="X123" s="242">
        <f t="shared" si="3"/>
        <v>0</v>
      </c>
      <c r="AB123" s="2">
        <v>1</v>
      </c>
    </row>
    <row r="124" spans="1:24" ht="15.75" customHeight="1">
      <c r="A124" s="367" t="s">
        <v>180</v>
      </c>
      <c r="B124" s="440" t="s">
        <v>167</v>
      </c>
      <c r="C124" s="350"/>
      <c r="D124" s="350"/>
      <c r="E124" s="350"/>
      <c r="F124" s="350"/>
      <c r="G124" s="326">
        <f>SUM(G125:G126)</f>
        <v>3</v>
      </c>
      <c r="H124" s="332">
        <f>SUM(H125:H126)</f>
        <v>90</v>
      </c>
      <c r="I124" s="376"/>
      <c r="J124" s="337"/>
      <c r="K124" s="337"/>
      <c r="L124" s="371"/>
      <c r="M124" s="339"/>
      <c r="N124" s="386"/>
      <c r="O124" s="387"/>
      <c r="P124" s="388"/>
      <c r="Q124" s="386"/>
      <c r="R124" s="387"/>
      <c r="S124" s="388"/>
      <c r="T124" s="375"/>
      <c r="U124" s="388"/>
      <c r="V124" s="31"/>
      <c r="W124" s="242">
        <f t="shared" si="3"/>
        <v>0</v>
      </c>
      <c r="X124" s="242">
        <f t="shared" si="3"/>
        <v>0</v>
      </c>
    </row>
    <row r="125" spans="1:24" ht="15.75" customHeight="1">
      <c r="A125" s="340"/>
      <c r="B125" s="347" t="s">
        <v>29</v>
      </c>
      <c r="C125" s="350"/>
      <c r="D125" s="350"/>
      <c r="E125" s="350"/>
      <c r="F125" s="350"/>
      <c r="G125" s="338">
        <f>H125/30</f>
        <v>1.5</v>
      </c>
      <c r="H125" s="337">
        <v>45</v>
      </c>
      <c r="I125" s="376"/>
      <c r="J125" s="337"/>
      <c r="K125" s="337"/>
      <c r="L125" s="371"/>
      <c r="M125" s="339"/>
      <c r="N125" s="386"/>
      <c r="O125" s="387"/>
      <c r="P125" s="388"/>
      <c r="Q125" s="386"/>
      <c r="R125" s="387"/>
      <c r="S125" s="388"/>
      <c r="T125" s="375"/>
      <c r="U125" s="388"/>
      <c r="V125" s="31"/>
      <c r="W125" s="242">
        <f t="shared" si="3"/>
        <v>0</v>
      </c>
      <c r="X125" s="242">
        <f t="shared" si="3"/>
        <v>0</v>
      </c>
    </row>
    <row r="126" spans="1:28" ht="15.75" customHeight="1">
      <c r="A126" s="367" t="s">
        <v>181</v>
      </c>
      <c r="B126" s="347" t="s">
        <v>30</v>
      </c>
      <c r="C126" s="350"/>
      <c r="D126" s="350">
        <v>6</v>
      </c>
      <c r="E126" s="350"/>
      <c r="F126" s="350"/>
      <c r="G126" s="338">
        <v>1.5</v>
      </c>
      <c r="H126" s="337">
        <v>45</v>
      </c>
      <c r="I126" s="376">
        <f>SUM(J126:L126)</f>
        <v>4</v>
      </c>
      <c r="J126" s="337">
        <v>4</v>
      </c>
      <c r="K126" s="337"/>
      <c r="L126" s="337"/>
      <c r="M126" s="339">
        <f>H126-I126</f>
        <v>41</v>
      </c>
      <c r="N126" s="340"/>
      <c r="O126" s="341"/>
      <c r="P126" s="441"/>
      <c r="Q126" s="340"/>
      <c r="R126" s="341"/>
      <c r="S126" s="441"/>
      <c r="T126" s="342"/>
      <c r="U126" s="337">
        <v>4</v>
      </c>
      <c r="V126" s="31"/>
      <c r="W126" s="242">
        <f t="shared" si="3"/>
        <v>4</v>
      </c>
      <c r="X126" s="242">
        <f t="shared" si="3"/>
        <v>0</v>
      </c>
      <c r="AB126" s="2">
        <v>3</v>
      </c>
    </row>
    <row r="127" spans="1:24" ht="15.75" customHeight="1">
      <c r="A127" s="367" t="s">
        <v>182</v>
      </c>
      <c r="B127" s="347" t="s">
        <v>66</v>
      </c>
      <c r="C127" s="350"/>
      <c r="D127" s="350"/>
      <c r="E127" s="350"/>
      <c r="F127" s="350"/>
      <c r="G127" s="338">
        <v>6</v>
      </c>
      <c r="H127" s="337">
        <f>G127*30</f>
        <v>180</v>
      </c>
      <c r="I127" s="376"/>
      <c r="J127" s="337"/>
      <c r="K127" s="337"/>
      <c r="L127" s="337"/>
      <c r="M127" s="339"/>
      <c r="N127" s="340"/>
      <c r="O127" s="341"/>
      <c r="P127" s="339"/>
      <c r="Q127" s="340"/>
      <c r="R127" s="341"/>
      <c r="S127" s="441"/>
      <c r="T127" s="342"/>
      <c r="U127" s="339"/>
      <c r="V127" s="31"/>
      <c r="W127" s="242"/>
      <c r="X127" s="242"/>
    </row>
    <row r="128" spans="1:24" ht="15.75" customHeight="1">
      <c r="A128" s="306"/>
      <c r="B128" s="347" t="s">
        <v>29</v>
      </c>
      <c r="C128" s="350"/>
      <c r="D128" s="350"/>
      <c r="E128" s="350"/>
      <c r="F128" s="350"/>
      <c r="G128" s="338">
        <v>3</v>
      </c>
      <c r="H128" s="337">
        <f>G128*30</f>
        <v>90</v>
      </c>
      <c r="I128" s="376"/>
      <c r="J128" s="337"/>
      <c r="K128" s="337"/>
      <c r="L128" s="337"/>
      <c r="M128" s="339"/>
      <c r="N128" s="340"/>
      <c r="O128" s="341"/>
      <c r="P128" s="339"/>
      <c r="Q128" s="340"/>
      <c r="R128" s="341"/>
      <c r="S128" s="441"/>
      <c r="T128" s="342"/>
      <c r="U128" s="339"/>
      <c r="V128" s="31"/>
      <c r="W128" s="242"/>
      <c r="X128" s="242"/>
    </row>
    <row r="129" spans="1:28" s="231" customFormat="1" ht="15.75" customHeight="1">
      <c r="A129" s="306" t="s">
        <v>274</v>
      </c>
      <c r="B129" s="347" t="s">
        <v>30</v>
      </c>
      <c r="C129" s="350"/>
      <c r="D129" s="350">
        <v>5</v>
      </c>
      <c r="E129" s="350"/>
      <c r="F129" s="350"/>
      <c r="G129" s="337">
        <v>3</v>
      </c>
      <c r="H129" s="337">
        <f>G129*30</f>
        <v>90</v>
      </c>
      <c r="I129" s="376">
        <v>8</v>
      </c>
      <c r="J129" s="370">
        <v>6</v>
      </c>
      <c r="K129" s="337">
        <v>2</v>
      </c>
      <c r="L129" s="337"/>
      <c r="M129" s="339">
        <f>H129-I129</f>
        <v>82</v>
      </c>
      <c r="N129" s="340"/>
      <c r="O129" s="341"/>
      <c r="P129" s="339"/>
      <c r="Q129" s="340"/>
      <c r="R129" s="341"/>
      <c r="S129" s="441"/>
      <c r="T129" s="367" t="s">
        <v>222</v>
      </c>
      <c r="U129" s="339"/>
      <c r="V129" s="441"/>
      <c r="W129" s="242">
        <v>4</v>
      </c>
      <c r="X129" s="242">
        <v>2</v>
      </c>
      <c r="Z129" s="231" t="s">
        <v>245</v>
      </c>
      <c r="AB129" s="231">
        <v>3</v>
      </c>
    </row>
    <row r="130" spans="1:24" s="231" customFormat="1" ht="15.75" customHeight="1" hidden="1">
      <c r="A130" s="306"/>
      <c r="B130" s="347"/>
      <c r="C130" s="350"/>
      <c r="D130" s="350"/>
      <c r="E130" s="350"/>
      <c r="F130" s="350"/>
      <c r="G130" s="337"/>
      <c r="H130" s="326"/>
      <c r="I130" s="376"/>
      <c r="J130" s="370"/>
      <c r="K130" s="337"/>
      <c r="L130" s="337"/>
      <c r="M130" s="339"/>
      <c r="N130" s="442"/>
      <c r="O130" s="341"/>
      <c r="P130" s="339"/>
      <c r="Q130" s="340"/>
      <c r="R130" s="341"/>
      <c r="S130" s="339"/>
      <c r="T130" s="443"/>
      <c r="U130" s="339"/>
      <c r="V130" s="230"/>
      <c r="W130" s="242"/>
      <c r="X130" s="242"/>
    </row>
    <row r="131" spans="1:24" s="231" customFormat="1" ht="15.75" customHeight="1" hidden="1">
      <c r="A131" s="306"/>
      <c r="B131" s="347"/>
      <c r="C131" s="350"/>
      <c r="D131" s="350"/>
      <c r="E131" s="350"/>
      <c r="F131" s="350"/>
      <c r="G131" s="337"/>
      <c r="H131" s="326"/>
      <c r="I131" s="376"/>
      <c r="J131" s="370"/>
      <c r="K131" s="337"/>
      <c r="L131" s="337"/>
      <c r="M131" s="339"/>
      <c r="N131" s="442"/>
      <c r="O131" s="341"/>
      <c r="P131" s="339"/>
      <c r="Q131" s="340"/>
      <c r="R131" s="341"/>
      <c r="S131" s="339"/>
      <c r="T131" s="443"/>
      <c r="U131" s="339"/>
      <c r="V131" s="230"/>
      <c r="W131" s="242"/>
      <c r="X131" s="242"/>
    </row>
    <row r="132" spans="1:24" ht="15.75" customHeight="1">
      <c r="A132" s="435" t="s">
        <v>183</v>
      </c>
      <c r="B132" s="345" t="s">
        <v>40</v>
      </c>
      <c r="C132" s="337"/>
      <c r="D132" s="337"/>
      <c r="E132" s="337"/>
      <c r="F132" s="337"/>
      <c r="G132" s="338">
        <v>3.5</v>
      </c>
      <c r="H132" s="332">
        <f>30*G132</f>
        <v>105</v>
      </c>
      <c r="I132" s="376"/>
      <c r="J132" s="337"/>
      <c r="K132" s="371"/>
      <c r="L132" s="371"/>
      <c r="M132" s="339"/>
      <c r="N132" s="444"/>
      <c r="O132" s="444"/>
      <c r="P132" s="374"/>
      <c r="Q132" s="372"/>
      <c r="R132" s="373"/>
      <c r="S132" s="374"/>
      <c r="T132" s="375"/>
      <c r="U132" s="374"/>
      <c r="V132" s="31"/>
      <c r="W132" s="242">
        <f>J132</f>
        <v>0</v>
      </c>
      <c r="X132" s="242">
        <f t="shared" si="3"/>
        <v>0</v>
      </c>
    </row>
    <row r="133" spans="1:24" ht="15.75" customHeight="1">
      <c r="A133" s="340"/>
      <c r="B133" s="347" t="s">
        <v>29</v>
      </c>
      <c r="C133" s="337"/>
      <c r="D133" s="337"/>
      <c r="E133" s="337"/>
      <c r="F133" s="337"/>
      <c r="G133" s="338">
        <v>1</v>
      </c>
      <c r="H133" s="332">
        <f>30*G133</f>
        <v>30</v>
      </c>
      <c r="I133" s="376"/>
      <c r="J133" s="337"/>
      <c r="K133" s="371"/>
      <c r="L133" s="371"/>
      <c r="M133" s="339"/>
      <c r="N133" s="444"/>
      <c r="O133" s="444"/>
      <c r="P133" s="374"/>
      <c r="Q133" s="444"/>
      <c r="R133" s="444"/>
      <c r="S133" s="373"/>
      <c r="T133" s="375"/>
      <c r="U133" s="374"/>
      <c r="V133" s="31"/>
      <c r="W133" s="242">
        <f t="shared" si="3"/>
        <v>0</v>
      </c>
      <c r="X133" s="242">
        <f t="shared" si="3"/>
        <v>0</v>
      </c>
    </row>
    <row r="134" spans="1:28" ht="15.75" customHeight="1">
      <c r="A134" s="367" t="s">
        <v>184</v>
      </c>
      <c r="B134" s="347" t="s">
        <v>30</v>
      </c>
      <c r="C134" s="337"/>
      <c r="D134" s="338">
        <v>3</v>
      </c>
      <c r="E134" s="337"/>
      <c r="F134" s="337"/>
      <c r="G134" s="338">
        <v>2.5</v>
      </c>
      <c r="H134" s="332">
        <f>30*G134</f>
        <v>75</v>
      </c>
      <c r="I134" s="376">
        <v>8</v>
      </c>
      <c r="J134" s="370">
        <v>6</v>
      </c>
      <c r="K134" s="337">
        <v>2</v>
      </c>
      <c r="L134" s="371"/>
      <c r="M134" s="339">
        <f>H134-I134</f>
        <v>67</v>
      </c>
      <c r="N134" s="444"/>
      <c r="O134" s="444"/>
      <c r="P134" s="374"/>
      <c r="Q134" s="444" t="s">
        <v>222</v>
      </c>
      <c r="R134" s="444"/>
      <c r="S134" s="373"/>
      <c r="T134" s="375"/>
      <c r="U134" s="374"/>
      <c r="V134" s="31"/>
      <c r="W134" s="242">
        <f t="shared" si="3"/>
        <v>6</v>
      </c>
      <c r="X134" s="242">
        <f t="shared" si="3"/>
        <v>2</v>
      </c>
      <c r="AB134" s="2">
        <v>2</v>
      </c>
    </row>
    <row r="135" spans="1:24" ht="15.75" customHeight="1">
      <c r="A135" s="377" t="s">
        <v>185</v>
      </c>
      <c r="B135" s="345" t="s">
        <v>35</v>
      </c>
      <c r="C135" s="337"/>
      <c r="D135" s="337"/>
      <c r="E135" s="337"/>
      <c r="F135" s="337"/>
      <c r="G135" s="338">
        <v>3.5</v>
      </c>
      <c r="H135" s="380">
        <f aca="true" t="shared" si="4" ref="H135:H143">G135*30</f>
        <v>105</v>
      </c>
      <c r="I135" s="376"/>
      <c r="J135" s="337"/>
      <c r="K135" s="337"/>
      <c r="L135" s="337"/>
      <c r="M135" s="339"/>
      <c r="N135" s="340"/>
      <c r="O135" s="341"/>
      <c r="P135" s="339"/>
      <c r="Q135" s="337"/>
      <c r="R135" s="337"/>
      <c r="S135" s="341"/>
      <c r="T135" s="342"/>
      <c r="U135" s="339"/>
      <c r="V135" s="26"/>
      <c r="W135" s="242">
        <f t="shared" si="3"/>
        <v>0</v>
      </c>
      <c r="X135" s="242">
        <f t="shared" si="3"/>
        <v>0</v>
      </c>
    </row>
    <row r="136" spans="1:24" ht="15.75" customHeight="1">
      <c r="A136" s="340"/>
      <c r="B136" s="347" t="s">
        <v>29</v>
      </c>
      <c r="C136" s="337"/>
      <c r="D136" s="337"/>
      <c r="E136" s="337"/>
      <c r="F136" s="337"/>
      <c r="G136" s="338">
        <v>1</v>
      </c>
      <c r="H136" s="380">
        <f t="shared" si="4"/>
        <v>30</v>
      </c>
      <c r="I136" s="376"/>
      <c r="J136" s="337"/>
      <c r="K136" s="337"/>
      <c r="L136" s="337"/>
      <c r="M136" s="339"/>
      <c r="N136" s="340"/>
      <c r="O136" s="341"/>
      <c r="P136" s="339"/>
      <c r="Q136" s="337"/>
      <c r="R136" s="337"/>
      <c r="S136" s="341"/>
      <c r="T136" s="342"/>
      <c r="U136" s="352"/>
      <c r="V136" s="26"/>
      <c r="W136" s="242">
        <f t="shared" si="3"/>
        <v>0</v>
      </c>
      <c r="X136" s="242">
        <f t="shared" si="3"/>
        <v>0</v>
      </c>
    </row>
    <row r="137" spans="1:28" ht="15.75" customHeight="1">
      <c r="A137" s="377" t="s">
        <v>186</v>
      </c>
      <c r="B137" s="347" t="s">
        <v>30</v>
      </c>
      <c r="C137" s="337">
        <v>4</v>
      </c>
      <c r="D137" s="337"/>
      <c r="E137" s="337"/>
      <c r="F137" s="337"/>
      <c r="G137" s="338">
        <v>2.5</v>
      </c>
      <c r="H137" s="380">
        <f t="shared" si="4"/>
        <v>75</v>
      </c>
      <c r="I137" s="376">
        <v>8</v>
      </c>
      <c r="J137" s="370">
        <v>6</v>
      </c>
      <c r="K137" s="337">
        <v>2</v>
      </c>
      <c r="L137" s="337"/>
      <c r="M137" s="339">
        <f>H137-I137</f>
        <v>67</v>
      </c>
      <c r="N137" s="340"/>
      <c r="O137" s="341"/>
      <c r="P137" s="339"/>
      <c r="Q137" s="337"/>
      <c r="R137" s="337"/>
      <c r="S137" s="445" t="s">
        <v>222</v>
      </c>
      <c r="T137" s="342"/>
      <c r="U137" s="352"/>
      <c r="V137" s="26"/>
      <c r="W137" s="242">
        <v>4</v>
      </c>
      <c r="X137" s="242">
        <v>2</v>
      </c>
      <c r="AB137" s="2">
        <v>2</v>
      </c>
    </row>
    <row r="138" spans="1:24" ht="15.75" customHeight="1">
      <c r="A138" s="437" t="s">
        <v>187</v>
      </c>
      <c r="B138" s="446" t="s">
        <v>170</v>
      </c>
      <c r="C138" s="337"/>
      <c r="D138" s="337"/>
      <c r="E138" s="337"/>
      <c r="F138" s="337"/>
      <c r="G138" s="338">
        <v>5</v>
      </c>
      <c r="H138" s="380">
        <f t="shared" si="4"/>
        <v>150</v>
      </c>
      <c r="I138" s="376"/>
      <c r="J138" s="337"/>
      <c r="K138" s="337"/>
      <c r="L138" s="337"/>
      <c r="M138" s="339"/>
      <c r="N138" s="353"/>
      <c r="O138" s="354"/>
      <c r="P138" s="352"/>
      <c r="Q138" s="353"/>
      <c r="R138" s="354"/>
      <c r="S138" s="352"/>
      <c r="T138" s="342"/>
      <c r="U138" s="339"/>
      <c r="V138" s="26"/>
      <c r="W138" s="242">
        <f t="shared" si="3"/>
        <v>0</v>
      </c>
      <c r="X138" s="242">
        <f t="shared" si="3"/>
        <v>0</v>
      </c>
    </row>
    <row r="139" spans="1:24" ht="15.75" customHeight="1">
      <c r="A139" s="437"/>
      <c r="B139" s="347" t="s">
        <v>29</v>
      </c>
      <c r="C139" s="337"/>
      <c r="D139" s="337"/>
      <c r="E139" s="337"/>
      <c r="F139" s="337"/>
      <c r="G139" s="338">
        <v>1</v>
      </c>
      <c r="H139" s="380">
        <f t="shared" si="4"/>
        <v>30</v>
      </c>
      <c r="I139" s="376"/>
      <c r="J139" s="337"/>
      <c r="K139" s="337"/>
      <c r="L139" s="337"/>
      <c r="M139" s="339"/>
      <c r="N139" s="353"/>
      <c r="O139" s="354"/>
      <c r="P139" s="352"/>
      <c r="Q139" s="353"/>
      <c r="R139" s="354"/>
      <c r="S139" s="352"/>
      <c r="T139" s="342"/>
      <c r="U139" s="339"/>
      <c r="V139" s="26"/>
      <c r="W139" s="242">
        <f t="shared" si="3"/>
        <v>0</v>
      </c>
      <c r="X139" s="242">
        <f t="shared" si="3"/>
        <v>0</v>
      </c>
    </row>
    <row r="140" spans="1:28" ht="15.75" customHeight="1">
      <c r="A140" s="437" t="s">
        <v>188</v>
      </c>
      <c r="B140" s="347" t="s">
        <v>30</v>
      </c>
      <c r="C140" s="337"/>
      <c r="D140" s="337">
        <v>5</v>
      </c>
      <c r="E140" s="337"/>
      <c r="F140" s="337"/>
      <c r="G140" s="338">
        <v>4</v>
      </c>
      <c r="H140" s="380">
        <f t="shared" si="4"/>
        <v>120</v>
      </c>
      <c r="I140" s="376">
        <v>8</v>
      </c>
      <c r="J140" s="370">
        <v>6</v>
      </c>
      <c r="K140" s="337">
        <v>2</v>
      </c>
      <c r="L140" s="337"/>
      <c r="M140" s="339">
        <f>H140-I140</f>
        <v>112</v>
      </c>
      <c r="N140" s="340"/>
      <c r="O140" s="341"/>
      <c r="P140" s="339"/>
      <c r="Q140" s="340"/>
      <c r="R140" s="341"/>
      <c r="S140" s="339"/>
      <c r="T140" s="367" t="s">
        <v>222</v>
      </c>
      <c r="U140" s="339"/>
      <c r="V140" s="26"/>
      <c r="W140" s="242">
        <v>4</v>
      </c>
      <c r="X140" s="242">
        <v>2</v>
      </c>
      <c r="AB140" s="2">
        <v>3</v>
      </c>
    </row>
    <row r="141" spans="1:24" ht="15.75" customHeight="1">
      <c r="A141" s="377" t="s">
        <v>189</v>
      </c>
      <c r="B141" s="439" t="s">
        <v>33</v>
      </c>
      <c r="C141" s="337"/>
      <c r="D141" s="337"/>
      <c r="E141" s="337"/>
      <c r="F141" s="337"/>
      <c r="G141" s="338">
        <v>3.5</v>
      </c>
      <c r="H141" s="380">
        <f t="shared" si="4"/>
        <v>105</v>
      </c>
      <c r="I141" s="447"/>
      <c r="J141" s="448"/>
      <c r="K141" s="449"/>
      <c r="L141" s="449"/>
      <c r="M141" s="328"/>
      <c r="N141" s="329"/>
      <c r="O141" s="330"/>
      <c r="P141" s="328"/>
      <c r="Q141" s="329"/>
      <c r="R141" s="330"/>
      <c r="S141" s="328"/>
      <c r="T141" s="331"/>
      <c r="U141" s="328"/>
      <c r="V141" s="55"/>
      <c r="W141" s="242">
        <f t="shared" si="3"/>
        <v>0</v>
      </c>
      <c r="X141" s="242">
        <f t="shared" si="3"/>
        <v>0</v>
      </c>
    </row>
    <row r="142" spans="1:24" ht="15.75" customHeight="1">
      <c r="A142" s="340"/>
      <c r="B142" s="347" t="s">
        <v>29</v>
      </c>
      <c r="C142" s="337"/>
      <c r="D142" s="337"/>
      <c r="E142" s="337"/>
      <c r="F142" s="337"/>
      <c r="G142" s="338">
        <v>1</v>
      </c>
      <c r="H142" s="380">
        <f t="shared" si="4"/>
        <v>30</v>
      </c>
      <c r="I142" s="376"/>
      <c r="J142" s="370"/>
      <c r="K142" s="371"/>
      <c r="L142" s="371"/>
      <c r="M142" s="339"/>
      <c r="N142" s="329"/>
      <c r="O142" s="330"/>
      <c r="P142" s="328"/>
      <c r="Q142" s="329"/>
      <c r="R142" s="330"/>
      <c r="S142" s="328"/>
      <c r="T142" s="331"/>
      <c r="U142" s="328"/>
      <c r="V142" s="26"/>
      <c r="W142" s="242">
        <f t="shared" si="3"/>
        <v>0</v>
      </c>
      <c r="X142" s="242">
        <f t="shared" si="3"/>
        <v>0</v>
      </c>
    </row>
    <row r="143" spans="1:28" ht="15.75" customHeight="1">
      <c r="A143" s="377" t="s">
        <v>190</v>
      </c>
      <c r="B143" s="347" t="s">
        <v>30</v>
      </c>
      <c r="C143" s="337"/>
      <c r="D143" s="337">
        <v>3</v>
      </c>
      <c r="E143" s="337"/>
      <c r="F143" s="337"/>
      <c r="G143" s="338">
        <v>2.5</v>
      </c>
      <c r="H143" s="380">
        <f t="shared" si="4"/>
        <v>75</v>
      </c>
      <c r="I143" s="376">
        <f>SUM(J143:L143)</f>
        <v>4</v>
      </c>
      <c r="J143" s="337">
        <v>4</v>
      </c>
      <c r="K143" s="337"/>
      <c r="L143" s="371"/>
      <c r="M143" s="339">
        <f>H143-I143</f>
        <v>71</v>
      </c>
      <c r="N143" s="329"/>
      <c r="O143" s="330"/>
      <c r="P143" s="328"/>
      <c r="Q143" s="329">
        <v>4</v>
      </c>
      <c r="R143" s="330"/>
      <c r="S143" s="328"/>
      <c r="T143" s="331"/>
      <c r="U143" s="328"/>
      <c r="V143" s="26"/>
      <c r="W143" s="242">
        <f t="shared" si="3"/>
        <v>4</v>
      </c>
      <c r="X143" s="242">
        <f t="shared" si="3"/>
        <v>0</v>
      </c>
      <c r="AB143" s="2">
        <v>2</v>
      </c>
    </row>
    <row r="144" spans="1:24" ht="15.75" customHeight="1">
      <c r="A144" s="437" t="s">
        <v>191</v>
      </c>
      <c r="B144" s="345" t="s">
        <v>41</v>
      </c>
      <c r="C144" s="337"/>
      <c r="D144" s="337"/>
      <c r="E144" s="337"/>
      <c r="F144" s="337"/>
      <c r="G144" s="338">
        <v>6.5</v>
      </c>
      <c r="H144" s="332">
        <f>30*G144</f>
        <v>195</v>
      </c>
      <c r="I144" s="376"/>
      <c r="J144" s="337"/>
      <c r="K144" s="337"/>
      <c r="L144" s="337"/>
      <c r="M144" s="339"/>
      <c r="N144" s="372"/>
      <c r="O144" s="373"/>
      <c r="P144" s="374"/>
      <c r="Q144" s="372"/>
      <c r="R144" s="373"/>
      <c r="S144" s="339"/>
      <c r="T144" s="375"/>
      <c r="U144" s="374"/>
      <c r="V144" s="31"/>
      <c r="W144" s="242">
        <f t="shared" si="3"/>
        <v>0</v>
      </c>
      <c r="X144" s="242">
        <f t="shared" si="3"/>
        <v>0</v>
      </c>
    </row>
    <row r="145" spans="1:24" ht="15.75" customHeight="1">
      <c r="A145" s="340"/>
      <c r="B145" s="347" t="s">
        <v>29</v>
      </c>
      <c r="C145" s="337"/>
      <c r="D145" s="337"/>
      <c r="E145" s="337"/>
      <c r="F145" s="337"/>
      <c r="G145" s="338">
        <v>1</v>
      </c>
      <c r="H145" s="380">
        <f>30*G145</f>
        <v>30</v>
      </c>
      <c r="I145" s="376"/>
      <c r="J145" s="337"/>
      <c r="K145" s="337"/>
      <c r="L145" s="337"/>
      <c r="M145" s="339"/>
      <c r="N145" s="372"/>
      <c r="O145" s="373"/>
      <c r="P145" s="374"/>
      <c r="Q145" s="372"/>
      <c r="R145" s="373"/>
      <c r="S145" s="374"/>
      <c r="T145" s="342"/>
      <c r="U145" s="374"/>
      <c r="V145" s="31"/>
      <c r="W145" s="242">
        <f t="shared" si="3"/>
        <v>0</v>
      </c>
      <c r="X145" s="242">
        <f t="shared" si="3"/>
        <v>0</v>
      </c>
    </row>
    <row r="146" spans="1:24" ht="15.75" customHeight="1" hidden="1">
      <c r="A146" s="377" t="s">
        <v>192</v>
      </c>
      <c r="B146" s="347" t="s">
        <v>30</v>
      </c>
      <c r="C146" s="337"/>
      <c r="D146" s="337"/>
      <c r="E146" s="337"/>
      <c r="F146" s="337"/>
      <c r="G146" s="338"/>
      <c r="H146" s="380"/>
      <c r="I146" s="376"/>
      <c r="J146" s="337"/>
      <c r="K146" s="337"/>
      <c r="L146" s="337"/>
      <c r="M146" s="339"/>
      <c r="N146" s="372"/>
      <c r="O146" s="373"/>
      <c r="P146" s="374"/>
      <c r="Q146" s="372"/>
      <c r="R146" s="373"/>
      <c r="S146" s="339"/>
      <c r="T146" s="375"/>
      <c r="U146" s="374"/>
      <c r="V146" s="31"/>
      <c r="W146" s="242">
        <f t="shared" si="3"/>
        <v>0</v>
      </c>
      <c r="X146" s="242">
        <f t="shared" si="3"/>
        <v>0</v>
      </c>
    </row>
    <row r="147" spans="1:28" ht="15.75" customHeight="1">
      <c r="A147" s="377" t="s">
        <v>192</v>
      </c>
      <c r="B147" s="347" t="s">
        <v>30</v>
      </c>
      <c r="C147" s="337">
        <v>5</v>
      </c>
      <c r="D147" s="337"/>
      <c r="E147" s="337"/>
      <c r="F147" s="337"/>
      <c r="G147" s="338">
        <v>5.5</v>
      </c>
      <c r="H147" s="380">
        <f>30*G147</f>
        <v>165</v>
      </c>
      <c r="I147" s="376">
        <v>16</v>
      </c>
      <c r="J147" s="371">
        <v>10</v>
      </c>
      <c r="K147" s="491">
        <v>6</v>
      </c>
      <c r="L147" s="337"/>
      <c r="M147" s="339">
        <f>H147-I147</f>
        <v>149</v>
      </c>
      <c r="N147" s="372"/>
      <c r="O147" s="373"/>
      <c r="P147" s="374"/>
      <c r="Q147" s="372"/>
      <c r="R147" s="373"/>
      <c r="S147" s="374"/>
      <c r="T147" s="413" t="s">
        <v>277</v>
      </c>
      <c r="U147" s="374"/>
      <c r="V147" s="31"/>
      <c r="W147" s="242">
        <v>4</v>
      </c>
      <c r="X147" s="242">
        <v>2</v>
      </c>
      <c r="AB147" s="2">
        <v>3</v>
      </c>
    </row>
    <row r="148" spans="1:24" ht="15.75" customHeight="1">
      <c r="A148" s="377" t="s">
        <v>194</v>
      </c>
      <c r="B148" s="345" t="s">
        <v>171</v>
      </c>
      <c r="C148" s="337"/>
      <c r="D148" s="337"/>
      <c r="E148" s="337"/>
      <c r="F148" s="337"/>
      <c r="G148" s="338">
        <v>4</v>
      </c>
      <c r="H148" s="380">
        <v>120</v>
      </c>
      <c r="I148" s="376"/>
      <c r="J148" s="368"/>
      <c r="K148" s="450"/>
      <c r="L148" s="337"/>
      <c r="M148" s="339"/>
      <c r="N148" s="372"/>
      <c r="O148" s="373"/>
      <c r="P148" s="374"/>
      <c r="Q148" s="375"/>
      <c r="R148" s="373"/>
      <c r="S148" s="374"/>
      <c r="T148" s="451"/>
      <c r="U148" s="374"/>
      <c r="V148" s="31"/>
      <c r="W148" s="242"/>
      <c r="X148" s="242"/>
    </row>
    <row r="149" spans="1:24" ht="15.75" customHeight="1">
      <c r="A149" s="377"/>
      <c r="B149" s="347" t="s">
        <v>29</v>
      </c>
      <c r="C149" s="337"/>
      <c r="D149" s="337"/>
      <c r="E149" s="337"/>
      <c r="F149" s="337"/>
      <c r="G149" s="338">
        <v>1</v>
      </c>
      <c r="H149" s="380">
        <v>30</v>
      </c>
      <c r="I149" s="376"/>
      <c r="J149" s="368"/>
      <c r="K149" s="450"/>
      <c r="L149" s="337"/>
      <c r="M149" s="339"/>
      <c r="N149" s="372"/>
      <c r="O149" s="373"/>
      <c r="P149" s="374"/>
      <c r="Q149" s="375"/>
      <c r="R149" s="373"/>
      <c r="S149" s="374"/>
      <c r="T149" s="451"/>
      <c r="U149" s="374"/>
      <c r="V149" s="31"/>
      <c r="W149" s="242"/>
      <c r="X149" s="242"/>
    </row>
    <row r="150" spans="1:28" ht="15.75" customHeight="1">
      <c r="A150" s="377" t="s">
        <v>278</v>
      </c>
      <c r="B150" s="347" t="s">
        <v>30</v>
      </c>
      <c r="C150" s="337"/>
      <c r="D150" s="337">
        <v>6</v>
      </c>
      <c r="E150" s="337"/>
      <c r="F150" s="337"/>
      <c r="G150" s="338">
        <v>3</v>
      </c>
      <c r="H150" s="379">
        <v>90</v>
      </c>
      <c r="I150" s="376">
        <v>8</v>
      </c>
      <c r="J150" s="370">
        <v>6</v>
      </c>
      <c r="K150" s="337">
        <v>2</v>
      </c>
      <c r="L150" s="337"/>
      <c r="M150" s="339">
        <f>H150-I150</f>
        <v>82</v>
      </c>
      <c r="N150" s="340"/>
      <c r="O150" s="341"/>
      <c r="P150" s="339"/>
      <c r="Q150" s="342"/>
      <c r="R150" s="341"/>
      <c r="S150" s="339"/>
      <c r="T150" s="375"/>
      <c r="U150" s="452" t="s">
        <v>222</v>
      </c>
      <c r="V150" s="31"/>
      <c r="W150" s="242">
        <v>6</v>
      </c>
      <c r="X150" s="242">
        <v>2</v>
      </c>
      <c r="AB150" s="2">
        <v>3</v>
      </c>
    </row>
    <row r="151" spans="1:24" ht="15.75" customHeight="1">
      <c r="A151" s="377" t="s">
        <v>195</v>
      </c>
      <c r="B151" s="345" t="s">
        <v>34</v>
      </c>
      <c r="C151" s="337"/>
      <c r="D151" s="337"/>
      <c r="E151" s="337"/>
      <c r="F151" s="337"/>
      <c r="G151" s="338">
        <v>6.5</v>
      </c>
      <c r="H151" s="332">
        <f>30*G151</f>
        <v>195</v>
      </c>
      <c r="I151" s="376"/>
      <c r="J151" s="337"/>
      <c r="K151" s="337"/>
      <c r="L151" s="337"/>
      <c r="M151" s="339"/>
      <c r="N151" s="340"/>
      <c r="O151" s="341"/>
      <c r="P151" s="339"/>
      <c r="Q151" s="340"/>
      <c r="R151" s="341"/>
      <c r="S151" s="339"/>
      <c r="T151" s="342"/>
      <c r="U151" s="339"/>
      <c r="V151" s="26"/>
      <c r="W151" s="242">
        <f t="shared" si="3"/>
        <v>0</v>
      </c>
      <c r="X151" s="242">
        <f t="shared" si="3"/>
        <v>0</v>
      </c>
    </row>
    <row r="152" spans="1:24" ht="15.75" customHeight="1">
      <c r="A152" s="437"/>
      <c r="B152" s="347" t="s">
        <v>29</v>
      </c>
      <c r="C152" s="337"/>
      <c r="D152" s="337"/>
      <c r="E152" s="337"/>
      <c r="F152" s="337"/>
      <c r="G152" s="338">
        <v>2</v>
      </c>
      <c r="H152" s="332">
        <f>30*G152</f>
        <v>60</v>
      </c>
      <c r="I152" s="376"/>
      <c r="J152" s="337"/>
      <c r="K152" s="337"/>
      <c r="L152" s="337"/>
      <c r="M152" s="339"/>
      <c r="N152" s="340"/>
      <c r="O152" s="341"/>
      <c r="P152" s="339"/>
      <c r="Q152" s="340"/>
      <c r="R152" s="341"/>
      <c r="S152" s="339"/>
      <c r="T152" s="342"/>
      <c r="U152" s="339"/>
      <c r="V152" s="26"/>
      <c r="W152" s="242">
        <f t="shared" si="3"/>
        <v>0</v>
      </c>
      <c r="X152" s="242">
        <f t="shared" si="3"/>
        <v>0</v>
      </c>
    </row>
    <row r="153" spans="1:28" ht="15.75" customHeight="1">
      <c r="A153" s="437" t="s">
        <v>196</v>
      </c>
      <c r="B153" s="347" t="s">
        <v>30</v>
      </c>
      <c r="C153" s="337"/>
      <c r="D153" s="337">
        <v>6</v>
      </c>
      <c r="E153" s="337"/>
      <c r="F153" s="337"/>
      <c r="G153" s="338">
        <v>4.5</v>
      </c>
      <c r="H153" s="332">
        <f>30*G153</f>
        <v>135</v>
      </c>
      <c r="I153" s="376">
        <v>8</v>
      </c>
      <c r="J153" s="370">
        <v>6</v>
      </c>
      <c r="K153" s="337">
        <v>2</v>
      </c>
      <c r="L153" s="337"/>
      <c r="M153" s="339">
        <f>H153-I153</f>
        <v>127</v>
      </c>
      <c r="N153" s="340"/>
      <c r="O153" s="341"/>
      <c r="P153" s="339"/>
      <c r="Q153" s="340"/>
      <c r="R153" s="341"/>
      <c r="S153" s="374"/>
      <c r="T153" s="331"/>
      <c r="U153" s="453" t="s">
        <v>222</v>
      </c>
      <c r="V153" s="26"/>
      <c r="W153" s="242">
        <f t="shared" si="3"/>
        <v>6</v>
      </c>
      <c r="X153" s="242">
        <f t="shared" si="3"/>
        <v>2</v>
      </c>
      <c r="AB153" s="2">
        <v>3</v>
      </c>
    </row>
    <row r="154" spans="1:24" ht="15.75" customHeight="1">
      <c r="A154" s="454" t="s">
        <v>197</v>
      </c>
      <c r="B154" s="347" t="s">
        <v>216</v>
      </c>
      <c r="C154" s="337"/>
      <c r="D154" s="337"/>
      <c r="E154" s="337"/>
      <c r="F154" s="337"/>
      <c r="G154" s="338">
        <v>3.5</v>
      </c>
      <c r="H154" s="380">
        <f>G154*30</f>
        <v>105</v>
      </c>
      <c r="I154" s="376"/>
      <c r="J154" s="337"/>
      <c r="K154" s="337"/>
      <c r="L154" s="337"/>
      <c r="M154" s="339"/>
      <c r="N154" s="340"/>
      <c r="O154" s="341"/>
      <c r="P154" s="339"/>
      <c r="Q154" s="340"/>
      <c r="R154" s="341"/>
      <c r="S154" s="374"/>
      <c r="T154" s="331"/>
      <c r="U154" s="337"/>
      <c r="V154" s="4"/>
      <c r="W154" s="242">
        <f t="shared" si="3"/>
        <v>0</v>
      </c>
      <c r="X154" s="242">
        <f t="shared" si="3"/>
        <v>0</v>
      </c>
    </row>
    <row r="155" spans="1:24" ht="15.75" customHeight="1">
      <c r="A155" s="454"/>
      <c r="B155" s="347" t="s">
        <v>29</v>
      </c>
      <c r="C155" s="337"/>
      <c r="D155" s="337"/>
      <c r="E155" s="337"/>
      <c r="F155" s="337"/>
      <c r="G155" s="338">
        <v>1</v>
      </c>
      <c r="H155" s="380">
        <f>G155*30</f>
        <v>30</v>
      </c>
      <c r="I155" s="376"/>
      <c r="J155" s="337"/>
      <c r="K155" s="337"/>
      <c r="L155" s="337"/>
      <c r="M155" s="339"/>
      <c r="N155" s="340"/>
      <c r="O155" s="341"/>
      <c r="P155" s="339"/>
      <c r="Q155" s="340"/>
      <c r="R155" s="341"/>
      <c r="S155" s="374"/>
      <c r="T155" s="331"/>
      <c r="U155" s="337"/>
      <c r="V155" s="4"/>
      <c r="W155" s="242">
        <f t="shared" si="3"/>
        <v>0</v>
      </c>
      <c r="X155" s="242">
        <f t="shared" si="3"/>
        <v>0</v>
      </c>
    </row>
    <row r="156" spans="1:28" ht="16.5" thickBot="1">
      <c r="A156" s="454" t="s">
        <v>279</v>
      </c>
      <c r="B156" s="347" t="s">
        <v>30</v>
      </c>
      <c r="C156" s="337"/>
      <c r="D156" s="337">
        <v>6</v>
      </c>
      <c r="E156" s="337"/>
      <c r="F156" s="337"/>
      <c r="G156" s="338">
        <v>2.5</v>
      </c>
      <c r="H156" s="380">
        <f>G156*30</f>
        <v>75</v>
      </c>
      <c r="I156" s="376">
        <v>8</v>
      </c>
      <c r="J156" s="370">
        <v>6</v>
      </c>
      <c r="K156" s="337">
        <v>2</v>
      </c>
      <c r="L156" s="337"/>
      <c r="M156" s="339">
        <f>H156-I156</f>
        <v>67</v>
      </c>
      <c r="N156" s="340"/>
      <c r="O156" s="341"/>
      <c r="P156" s="339"/>
      <c r="Q156" s="340"/>
      <c r="R156" s="341"/>
      <c r="S156" s="374"/>
      <c r="T156" s="375"/>
      <c r="U156" s="306" t="s">
        <v>222</v>
      </c>
      <c r="V156" s="219"/>
      <c r="W156" s="242">
        <v>4</v>
      </c>
      <c r="X156" s="242">
        <v>2</v>
      </c>
      <c r="AB156" s="2">
        <v>3</v>
      </c>
    </row>
    <row r="157" spans="1:26" ht="18" customHeight="1" thickBot="1">
      <c r="A157" s="619" t="s">
        <v>4</v>
      </c>
      <c r="B157" s="620"/>
      <c r="C157" s="424"/>
      <c r="D157" s="424"/>
      <c r="E157" s="424"/>
      <c r="F157" s="424"/>
      <c r="G157" s="455">
        <f>G114+G118+G123+G124+G127+G132+G135+G138+G141+G144+G148+G151+G154</f>
        <v>55</v>
      </c>
      <c r="H157" s="455">
        <f>H114+H118+H123+H124+H127+H132+H135+H138+H141+H144+H148+H151+H154</f>
        <v>1650</v>
      </c>
      <c r="I157" s="426"/>
      <c r="J157" s="427"/>
      <c r="K157" s="428"/>
      <c r="L157" s="424"/>
      <c r="M157" s="424"/>
      <c r="N157" s="424"/>
      <c r="O157" s="424"/>
      <c r="P157" s="424"/>
      <c r="Q157" s="429"/>
      <c r="R157" s="429"/>
      <c r="S157" s="424"/>
      <c r="T157" s="424"/>
      <c r="U157" s="456"/>
      <c r="V157" s="302"/>
      <c r="W157" s="242">
        <f t="shared" si="3"/>
        <v>0</v>
      </c>
      <c r="X157" s="242">
        <f t="shared" si="3"/>
        <v>0</v>
      </c>
      <c r="Z157" s="2">
        <f>G157*30</f>
        <v>1650</v>
      </c>
    </row>
    <row r="158" spans="1:26" ht="18" customHeight="1" thickBot="1">
      <c r="A158" s="619" t="s">
        <v>63</v>
      </c>
      <c r="B158" s="620"/>
      <c r="C158" s="424"/>
      <c r="D158" s="424"/>
      <c r="E158" s="424"/>
      <c r="F158" s="424"/>
      <c r="G158" s="455">
        <f>G115+G119+G125+G128+G133+G136+G139+G142+G145+G149+G152+G155</f>
        <v>15</v>
      </c>
      <c r="H158" s="455">
        <f>H115+H119+H125+H128+H133+H136+H139+H142+H145+H149+H152+H155</f>
        <v>450</v>
      </c>
      <c r="I158" s="426"/>
      <c r="J158" s="427"/>
      <c r="K158" s="428"/>
      <c r="L158" s="424"/>
      <c r="M158" s="424"/>
      <c r="N158" s="424"/>
      <c r="O158" s="424"/>
      <c r="P158" s="424"/>
      <c r="Q158" s="429"/>
      <c r="R158" s="429"/>
      <c r="S158" s="424"/>
      <c r="T158" s="424"/>
      <c r="U158" s="424"/>
      <c r="V158" s="64"/>
      <c r="W158" s="242">
        <f t="shared" si="3"/>
        <v>0</v>
      </c>
      <c r="X158" s="242">
        <f t="shared" si="3"/>
        <v>0</v>
      </c>
      <c r="Z158" s="2">
        <f>G158*30</f>
        <v>450</v>
      </c>
    </row>
    <row r="159" spans="1:29" ht="18" customHeight="1" thickBot="1">
      <c r="A159" s="619" t="s">
        <v>64</v>
      </c>
      <c r="B159" s="620"/>
      <c r="C159" s="455"/>
      <c r="D159" s="455"/>
      <c r="E159" s="455"/>
      <c r="F159" s="455"/>
      <c r="G159" s="430">
        <f>G116+G117+G120+G123+G126+G129+G134+G137+G140+G143+G147+G150+G153+G156</f>
        <v>40</v>
      </c>
      <c r="H159" s="430">
        <f>H116+H117+H120+H123+H126+H129+H134+H137+H140+H143+H147+H150+H153+H156</f>
        <v>1200</v>
      </c>
      <c r="I159" s="457">
        <f>SUM(I114:I156)</f>
        <v>100</v>
      </c>
      <c r="J159" s="457">
        <f>SUM(J114:J156)</f>
        <v>78</v>
      </c>
      <c r="K159" s="457">
        <f>SUM(K114:K156)</f>
        <v>22</v>
      </c>
      <c r="L159" s="457"/>
      <c r="M159" s="457">
        <f>SUM(M114:M156)</f>
        <v>1100</v>
      </c>
      <c r="N159" s="457" t="s">
        <v>220</v>
      </c>
      <c r="O159" s="457"/>
      <c r="P159" s="457">
        <f>SUM(P114:P156)</f>
        <v>0</v>
      </c>
      <c r="Q159" s="457" t="s">
        <v>280</v>
      </c>
      <c r="R159" s="457"/>
      <c r="S159" s="431" t="s">
        <v>280</v>
      </c>
      <c r="T159" s="431" t="s">
        <v>281</v>
      </c>
      <c r="U159" s="431" t="s">
        <v>282</v>
      </c>
      <c r="V159" s="29"/>
      <c r="W159" s="245">
        <f>SUM(W114:W158)</f>
        <v>64</v>
      </c>
      <c r="X159" s="245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627" t="s">
        <v>290</v>
      </c>
      <c r="B160" s="627"/>
      <c r="C160" s="627"/>
      <c r="D160" s="627"/>
      <c r="E160" s="627"/>
      <c r="F160" s="627"/>
      <c r="G160" s="627"/>
      <c r="H160" s="627"/>
      <c r="I160" s="627"/>
      <c r="J160" s="627"/>
      <c r="K160" s="627"/>
      <c r="L160" s="627"/>
      <c r="M160" s="627"/>
      <c r="N160" s="627"/>
      <c r="O160" s="627"/>
      <c r="P160" s="627"/>
      <c r="Q160" s="627"/>
      <c r="R160" s="627"/>
      <c r="S160" s="627"/>
      <c r="T160" s="627"/>
      <c r="U160" s="627"/>
      <c r="V160" s="627"/>
      <c r="W160" s="245"/>
      <c r="X160" s="245"/>
    </row>
    <row r="161" spans="1:24" ht="18" customHeight="1">
      <c r="A161" s="306" t="s">
        <v>165</v>
      </c>
      <c r="B161" s="305" t="s">
        <v>291</v>
      </c>
      <c r="C161" s="365"/>
      <c r="D161" s="365"/>
      <c r="E161" s="365"/>
      <c r="F161" s="365"/>
      <c r="G161" s="458">
        <v>4</v>
      </c>
      <c r="H161" s="458">
        <f>30*G161</f>
        <v>120</v>
      </c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00"/>
      <c r="T161" s="400"/>
      <c r="U161" s="400"/>
      <c r="V161" s="202"/>
      <c r="W161" s="245"/>
      <c r="X161" s="245"/>
    </row>
    <row r="162" spans="1:24" ht="18" customHeight="1">
      <c r="A162" s="478">
        <v>3.2</v>
      </c>
      <c r="B162" s="305" t="s">
        <v>292</v>
      </c>
      <c r="C162" s="365"/>
      <c r="D162" s="365"/>
      <c r="E162" s="365"/>
      <c r="F162" s="365"/>
      <c r="G162" s="458">
        <v>6</v>
      </c>
      <c r="H162" s="458">
        <f>30*G162</f>
        <v>180</v>
      </c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00"/>
      <c r="T162" s="400"/>
      <c r="U162" s="400"/>
      <c r="V162" s="202"/>
      <c r="W162" s="245"/>
      <c r="X162" s="245"/>
    </row>
    <row r="163" spans="1:24" ht="18" customHeight="1">
      <c r="A163" s="460"/>
      <c r="B163" s="460" t="s">
        <v>293</v>
      </c>
      <c r="C163" s="461"/>
      <c r="D163" s="461"/>
      <c r="E163" s="461"/>
      <c r="F163" s="461"/>
      <c r="G163" s="462">
        <f>G161+G162</f>
        <v>10</v>
      </c>
      <c r="H163" s="462">
        <f>30*G163</f>
        <v>300</v>
      </c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4"/>
      <c r="T163" s="464"/>
      <c r="U163" s="464"/>
      <c r="V163" s="313"/>
      <c r="W163" s="245"/>
      <c r="X163" s="245"/>
    </row>
    <row r="164" spans="1:24" ht="18" customHeight="1">
      <c r="A164" s="644" t="s">
        <v>63</v>
      </c>
      <c r="B164" s="644"/>
      <c r="C164" s="365"/>
      <c r="D164" s="365"/>
      <c r="E164" s="365"/>
      <c r="F164" s="365"/>
      <c r="G164" s="458">
        <f>G161+G162</f>
        <v>10</v>
      </c>
      <c r="H164" s="458"/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00"/>
      <c r="T164" s="400"/>
      <c r="U164" s="400"/>
      <c r="V164" s="202"/>
      <c r="W164" s="245"/>
      <c r="X164" s="245"/>
    </row>
    <row r="165" spans="1:24" ht="18" customHeight="1">
      <c r="A165" s="644" t="s">
        <v>64</v>
      </c>
      <c r="B165" s="644"/>
      <c r="C165" s="365"/>
      <c r="D165" s="365"/>
      <c r="E165" s="365"/>
      <c r="F165" s="365"/>
      <c r="G165" s="458">
        <v>0</v>
      </c>
      <c r="H165" s="458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00"/>
      <c r="T165" s="400"/>
      <c r="U165" s="400"/>
      <c r="V165" s="202"/>
      <c r="W165" s="245"/>
      <c r="X165" s="245"/>
    </row>
    <row r="166" spans="1:24" s="90" customFormat="1" ht="15.75">
      <c r="A166" s="632" t="s">
        <v>289</v>
      </c>
      <c r="B166" s="632"/>
      <c r="C166" s="632"/>
      <c r="D166" s="632"/>
      <c r="E166" s="632"/>
      <c r="F166" s="632"/>
      <c r="G166" s="632"/>
      <c r="H166" s="632"/>
      <c r="I166" s="632"/>
      <c r="J166" s="632"/>
      <c r="K166" s="632"/>
      <c r="L166" s="632"/>
      <c r="M166" s="632"/>
      <c r="N166" s="632"/>
      <c r="O166" s="632"/>
      <c r="P166" s="632"/>
      <c r="Q166" s="632"/>
      <c r="R166" s="632"/>
      <c r="S166" s="632"/>
      <c r="T166" s="632"/>
      <c r="U166" s="632"/>
      <c r="V166" s="633"/>
      <c r="W166" s="196"/>
      <c r="X166" s="196"/>
    </row>
    <row r="167" spans="1:24" s="186" customFormat="1" ht="15.75">
      <c r="A167" s="304" t="s">
        <v>165</v>
      </c>
      <c r="B167" s="345" t="s">
        <v>26</v>
      </c>
      <c r="C167" s="337"/>
      <c r="D167" s="337" t="s">
        <v>249</v>
      </c>
      <c r="E167" s="337"/>
      <c r="F167" s="337"/>
      <c r="G167" s="379">
        <v>16.5</v>
      </c>
      <c r="H167" s="337">
        <f>G167*30</f>
        <v>495</v>
      </c>
      <c r="I167" s="465"/>
      <c r="J167" s="465"/>
      <c r="K167" s="465"/>
      <c r="L167" s="465"/>
      <c r="M167" s="465"/>
      <c r="N167" s="465"/>
      <c r="O167" s="465"/>
      <c r="P167" s="465"/>
      <c r="Q167" s="465"/>
      <c r="R167" s="465"/>
      <c r="S167" s="465"/>
      <c r="T167" s="465"/>
      <c r="U167" s="465"/>
      <c r="V167" s="185"/>
      <c r="W167" s="185"/>
      <c r="X167" s="185"/>
    </row>
    <row r="168" spans="1:24" ht="15.75" customHeight="1" thickBot="1">
      <c r="A168" s="304" t="s">
        <v>166</v>
      </c>
      <c r="B168" s="466" t="s">
        <v>62</v>
      </c>
      <c r="C168" s="326"/>
      <c r="D168" s="326" t="s">
        <v>249</v>
      </c>
      <c r="E168" s="326"/>
      <c r="F168" s="326"/>
      <c r="G168" s="392">
        <v>3</v>
      </c>
      <c r="H168" s="337">
        <f>G168*30</f>
        <v>90</v>
      </c>
      <c r="I168" s="326"/>
      <c r="J168" s="326"/>
      <c r="K168" s="326"/>
      <c r="L168" s="326"/>
      <c r="M168" s="328"/>
      <c r="N168" s="329"/>
      <c r="O168" s="330"/>
      <c r="P168" s="328"/>
      <c r="Q168" s="329"/>
      <c r="R168" s="330"/>
      <c r="S168" s="328"/>
      <c r="T168" s="329"/>
      <c r="U168" s="326"/>
      <c r="V168" s="55"/>
      <c r="W168" s="104"/>
      <c r="X168" s="104"/>
    </row>
    <row r="169" spans="1:24" ht="14.25" customHeight="1" thickBot="1">
      <c r="A169" s="619" t="s">
        <v>168</v>
      </c>
      <c r="B169" s="620"/>
      <c r="C169" s="455"/>
      <c r="D169" s="455"/>
      <c r="E169" s="455"/>
      <c r="F169" s="455"/>
      <c r="G169" s="455">
        <f>SUM(G167:G168)</f>
        <v>19.5</v>
      </c>
      <c r="H169" s="455">
        <f>SUM(H167:H168)</f>
        <v>585</v>
      </c>
      <c r="I169" s="455">
        <f>SUM(I168:I168)</f>
        <v>0</v>
      </c>
      <c r="J169" s="455">
        <f>SUM(J168:J168)</f>
        <v>0</v>
      </c>
      <c r="K169" s="455">
        <f>SUM(K168:K168)</f>
        <v>0</v>
      </c>
      <c r="L169" s="455">
        <f>SUM(L168:L168)</f>
        <v>0</v>
      </c>
      <c r="M169" s="467">
        <f>SUM(M168:M168)</f>
        <v>0</v>
      </c>
      <c r="N169" s="468"/>
      <c r="O169" s="469"/>
      <c r="P169" s="467"/>
      <c r="Q169" s="468"/>
      <c r="R169" s="469"/>
      <c r="S169" s="467"/>
      <c r="T169" s="468"/>
      <c r="U169" s="455"/>
      <c r="V169" s="29"/>
      <c r="W169" s="200"/>
      <c r="X169" s="200"/>
    </row>
    <row r="170" spans="1:30" ht="17.25" customHeight="1" thickBot="1">
      <c r="A170" s="625" t="s">
        <v>1</v>
      </c>
      <c r="B170" s="626"/>
      <c r="C170" s="626"/>
      <c r="D170" s="626"/>
      <c r="E170" s="626"/>
      <c r="F170" s="626"/>
      <c r="G170" s="626"/>
      <c r="H170" s="626"/>
      <c r="I170" s="626"/>
      <c r="J170" s="626"/>
      <c r="K170" s="626"/>
      <c r="L170" s="626"/>
      <c r="M170" s="626"/>
      <c r="N170" s="470" t="s">
        <v>283</v>
      </c>
      <c r="O170" s="470"/>
      <c r="P170" s="470" t="s">
        <v>284</v>
      </c>
      <c r="Q170" s="470" t="s">
        <v>285</v>
      </c>
      <c r="R170" s="471"/>
      <c r="S170" s="470" t="s">
        <v>286</v>
      </c>
      <c r="T170" s="470" t="s">
        <v>287</v>
      </c>
      <c r="U170" s="470" t="s">
        <v>288</v>
      </c>
      <c r="V170" s="126"/>
      <c r="W170" s="238"/>
      <c r="X170" s="238"/>
      <c r="AC170" s="2" t="s">
        <v>246</v>
      </c>
      <c r="AD170" s="310">
        <f>AD11+AD27+AD65+AD114</f>
        <v>41.5</v>
      </c>
    </row>
    <row r="171" spans="1:30" ht="17.25" customHeight="1" thickBot="1">
      <c r="A171" s="609" t="s">
        <v>6</v>
      </c>
      <c r="B171" s="610"/>
      <c r="C171" s="610"/>
      <c r="D171" s="610"/>
      <c r="E171" s="610"/>
      <c r="F171" s="610"/>
      <c r="G171" s="610"/>
      <c r="H171" s="610"/>
      <c r="I171" s="610"/>
      <c r="J171" s="610"/>
      <c r="K171" s="610"/>
      <c r="L171" s="610"/>
      <c r="M171" s="610"/>
      <c r="N171" s="472">
        <f>COUNTIF($F11:$F159,"=1")</f>
        <v>0</v>
      </c>
      <c r="O171" s="473"/>
      <c r="P171" s="474">
        <f>COUNTIF($F11:$F159,"=2")</f>
        <v>0</v>
      </c>
      <c r="Q171" s="472">
        <f>COUNTIF($F11:$F159,"=3")</f>
        <v>0</v>
      </c>
      <c r="R171" s="473"/>
      <c r="S171" s="474">
        <f>COUNTIF($F11:$F159,"=4")</f>
        <v>2</v>
      </c>
      <c r="T171" s="472">
        <f>COUNTIF($F11:$F159,"=5")</f>
        <v>0</v>
      </c>
      <c r="U171" s="475">
        <f>COUNTIF($F11:$F159,"=6")</f>
        <v>1</v>
      </c>
      <c r="V171" s="131"/>
      <c r="W171" s="239"/>
      <c r="X171" s="239"/>
      <c r="AC171" s="2" t="s">
        <v>247</v>
      </c>
      <c r="AD171" s="310">
        <f>AD12+AD28+AD66+AD115</f>
        <v>45.5</v>
      </c>
    </row>
    <row r="172" spans="1:30" ht="17.25" customHeight="1" thickBot="1">
      <c r="A172" s="609" t="s">
        <v>2</v>
      </c>
      <c r="B172" s="610"/>
      <c r="C172" s="610"/>
      <c r="D172" s="610"/>
      <c r="E172" s="610"/>
      <c r="F172" s="610"/>
      <c r="G172" s="610"/>
      <c r="H172" s="610"/>
      <c r="I172" s="610"/>
      <c r="J172" s="610"/>
      <c r="K172" s="610"/>
      <c r="L172" s="610"/>
      <c r="M172" s="610"/>
      <c r="N172" s="472">
        <f>COUNTIF($C11:$C159,"=1")</f>
        <v>2</v>
      </c>
      <c r="O172" s="473"/>
      <c r="P172" s="474">
        <f>COUNTIF($C11:$C159,"=2")</f>
        <v>3</v>
      </c>
      <c r="Q172" s="472">
        <f>COUNTIF($C11:$C159,"=3")</f>
        <v>4</v>
      </c>
      <c r="R172" s="473"/>
      <c r="S172" s="474">
        <f>COUNTIF($C11:$C159,"=4")</f>
        <v>3</v>
      </c>
      <c r="T172" s="472">
        <f>COUNTIF($C11:$C159,"=5")</f>
        <v>3</v>
      </c>
      <c r="U172" s="475">
        <f>COUNTIF($C11:$C159,"=6")</f>
        <v>2</v>
      </c>
      <c r="V172" s="132"/>
      <c r="W172" s="239"/>
      <c r="X172" s="239"/>
      <c r="AC172" s="2" t="s">
        <v>101</v>
      </c>
      <c r="AD172" s="310">
        <f>AD13+AD29+AD67+AD116+G169</f>
        <v>64.5</v>
      </c>
    </row>
    <row r="173" spans="1:30" ht="17.25" customHeight="1" thickBot="1">
      <c r="A173" s="609" t="s">
        <v>0</v>
      </c>
      <c r="B173" s="610"/>
      <c r="C173" s="610"/>
      <c r="D173" s="610"/>
      <c r="E173" s="610"/>
      <c r="F173" s="610"/>
      <c r="G173" s="610"/>
      <c r="H173" s="610"/>
      <c r="I173" s="610"/>
      <c r="J173" s="610"/>
      <c r="K173" s="610"/>
      <c r="L173" s="610"/>
      <c r="M173" s="611"/>
      <c r="N173" s="472">
        <f>COUNTIF($D14:$D169,"=1")</f>
        <v>5</v>
      </c>
      <c r="O173" s="473"/>
      <c r="P173" s="474">
        <f>COUNTIF($D11:$D159,"=2")</f>
        <v>5</v>
      </c>
      <c r="Q173" s="472">
        <f>COUNTIF($D11:$D159,"=3")</f>
        <v>4</v>
      </c>
      <c r="R173" s="473"/>
      <c r="S173" s="474">
        <f>COUNTIF($D11:$D159,"=4")</f>
        <v>2</v>
      </c>
      <c r="T173" s="472">
        <f>COUNTIF($D11:$D159,"=5")</f>
        <v>4</v>
      </c>
      <c r="U173" s="475">
        <f>COUNTIF($D11:$D159,"=6")</f>
        <v>5</v>
      </c>
      <c r="V173" s="132"/>
      <c r="W173" s="239"/>
      <c r="X173" s="239"/>
      <c r="AD173" s="310">
        <f>SUM(AD170:AD172)</f>
        <v>151.5</v>
      </c>
    </row>
    <row r="174" spans="1:24" ht="17.25" customHeight="1" thickBot="1">
      <c r="A174" s="614" t="s">
        <v>28</v>
      </c>
      <c r="B174" s="615"/>
      <c r="C174" s="615"/>
      <c r="D174" s="615"/>
      <c r="E174" s="615"/>
      <c r="F174" s="615"/>
      <c r="G174" s="615"/>
      <c r="H174" s="615"/>
      <c r="I174" s="615"/>
      <c r="J174" s="615"/>
      <c r="K174" s="615"/>
      <c r="L174" s="615"/>
      <c r="M174" s="616"/>
      <c r="N174" s="696" t="s">
        <v>295</v>
      </c>
      <c r="O174" s="697"/>
      <c r="P174" s="698"/>
      <c r="Q174" s="595" t="s">
        <v>296</v>
      </c>
      <c r="R174" s="596"/>
      <c r="S174" s="597"/>
      <c r="T174" s="595" t="s">
        <v>79</v>
      </c>
      <c r="U174" s="597"/>
      <c r="V174" s="36"/>
      <c r="W174" s="240"/>
      <c r="X174" s="240"/>
    </row>
    <row r="175" spans="1:24" ht="17.25" customHeight="1">
      <c r="A175" s="476"/>
      <c r="B175" s="477"/>
      <c r="C175" s="477"/>
      <c r="D175" s="477"/>
      <c r="E175" s="477"/>
      <c r="F175" s="477"/>
      <c r="G175" s="477"/>
      <c r="H175" s="477"/>
      <c r="I175" s="476"/>
      <c r="J175" s="476"/>
      <c r="K175" s="476"/>
      <c r="L175" s="476"/>
      <c r="M175" s="476"/>
      <c r="N175" s="694">
        <f>AD170</f>
        <v>41.5</v>
      </c>
      <c r="O175" s="695"/>
      <c r="P175" s="695"/>
      <c r="Q175" s="593">
        <f>AD171</f>
        <v>45.5</v>
      </c>
      <c r="R175" s="594"/>
      <c r="S175" s="594"/>
      <c r="T175" s="593">
        <f>AD172</f>
        <v>64.5</v>
      </c>
      <c r="U175" s="594"/>
      <c r="V175" s="240"/>
      <c r="W175" s="240"/>
      <c r="X175" s="240"/>
    </row>
    <row r="176" spans="1:24" ht="17.25" customHeight="1">
      <c r="A176" s="476"/>
      <c r="B176" s="605" t="s">
        <v>42</v>
      </c>
      <c r="C176" s="606"/>
      <c r="D176" s="606"/>
      <c r="E176" s="606"/>
      <c r="F176" s="606"/>
      <c r="G176" s="606"/>
      <c r="H176" s="479">
        <f>G23+G59+G109+G157+G163+G169</f>
        <v>240</v>
      </c>
      <c r="I176" s="476"/>
      <c r="J176" s="476"/>
      <c r="K176" s="476"/>
      <c r="L176" s="476"/>
      <c r="M176" s="476"/>
      <c r="N176" s="694">
        <f>N175+Q175+T175</f>
        <v>151.5</v>
      </c>
      <c r="O176" s="695"/>
      <c r="P176" s="695"/>
      <c r="Q176" s="695"/>
      <c r="R176" s="695"/>
      <c r="S176" s="695"/>
      <c r="T176" s="695"/>
      <c r="U176" s="695"/>
      <c r="V176" s="240"/>
      <c r="W176" s="240"/>
      <c r="X176" s="240"/>
    </row>
    <row r="177" spans="1:24" ht="17.25" customHeight="1">
      <c r="A177" s="476"/>
      <c r="B177" s="610" t="s">
        <v>63</v>
      </c>
      <c r="C177" s="610"/>
      <c r="D177" s="610"/>
      <c r="E177" s="610"/>
      <c r="F177" s="610"/>
      <c r="G177" s="610"/>
      <c r="H177" s="479">
        <f>G164+G158+G110+G60+G24</f>
        <v>88.5</v>
      </c>
      <c r="I177" s="476"/>
      <c r="J177" s="476"/>
      <c r="K177" s="476"/>
      <c r="L177" s="476"/>
      <c r="M177" s="476"/>
      <c r="N177" s="480"/>
      <c r="O177" s="480"/>
      <c r="P177" s="480"/>
      <c r="Q177" s="481"/>
      <c r="R177" s="481"/>
      <c r="S177" s="481"/>
      <c r="T177" s="481"/>
      <c r="U177" s="481"/>
      <c r="V177" s="240"/>
      <c r="W177" s="240"/>
      <c r="X177" s="240"/>
    </row>
    <row r="178" spans="1:30" ht="18.75">
      <c r="A178" s="482"/>
      <c r="B178" s="612" t="s">
        <v>64</v>
      </c>
      <c r="C178" s="612"/>
      <c r="D178" s="612"/>
      <c r="E178" s="612"/>
      <c r="F178" s="612"/>
      <c r="G178" s="613"/>
      <c r="H178" s="483">
        <f>N176</f>
        <v>151.5</v>
      </c>
      <c r="I178" s="482"/>
      <c r="J178" s="482"/>
      <c r="K178" s="482"/>
      <c r="L178" s="482"/>
      <c r="M178" s="482"/>
      <c r="N178" s="702"/>
      <c r="O178" s="702"/>
      <c r="P178" s="702"/>
      <c r="Q178" s="702"/>
      <c r="R178" s="702"/>
      <c r="S178" s="702"/>
      <c r="T178" s="699"/>
      <c r="U178" s="699"/>
      <c r="V178" s="699"/>
      <c r="W178" s="42"/>
      <c r="X178" s="42"/>
      <c r="AD178" s="311">
        <f>G164+G158+G110+G60+G24</f>
        <v>88.5</v>
      </c>
    </row>
    <row r="179" spans="2:24" ht="24.75" customHeight="1">
      <c r="B179" s="621"/>
      <c r="C179" s="622"/>
      <c r="D179" s="622"/>
      <c r="E179" s="622"/>
      <c r="F179" s="622"/>
      <c r="G179" s="622"/>
      <c r="M179" s="484"/>
      <c r="N179" s="623"/>
      <c r="O179" s="624"/>
      <c r="P179" s="624"/>
      <c r="Q179" s="623"/>
      <c r="R179" s="624"/>
      <c r="S179" s="624"/>
      <c r="T179" s="607"/>
      <c r="U179" s="608"/>
      <c r="V179" s="608"/>
      <c r="W179" s="241"/>
      <c r="X179" s="241"/>
    </row>
    <row r="180" spans="1:24" ht="44.25" customHeight="1">
      <c r="A180" s="485" t="s">
        <v>75</v>
      </c>
      <c r="B180" s="486" t="s">
        <v>76</v>
      </c>
      <c r="M180" s="484"/>
      <c r="N180" s="484"/>
      <c r="Q180" s="617"/>
      <c r="R180" s="618"/>
      <c r="S180" s="618"/>
      <c r="T180" s="487"/>
      <c r="U180" s="487"/>
      <c r="V180" s="312"/>
      <c r="W180" s="123"/>
      <c r="X180" s="123"/>
    </row>
    <row r="181" spans="1:22" ht="15.75" customHeight="1">
      <c r="A181" s="488" t="s">
        <v>77</v>
      </c>
      <c r="B181" s="486" t="s">
        <v>78</v>
      </c>
      <c r="M181" s="484"/>
      <c r="N181" s="484"/>
      <c r="Q181" s="484"/>
      <c r="T181" s="484"/>
      <c r="V181" s="1"/>
    </row>
    <row r="183" spans="2:11" ht="18.75">
      <c r="B183" s="489"/>
      <c r="C183" s="603"/>
      <c r="D183" s="700"/>
      <c r="E183" s="700"/>
      <c r="F183" s="700"/>
      <c r="G183" s="700"/>
      <c r="I183" s="600"/>
      <c r="J183" s="601"/>
      <c r="K183" s="601"/>
    </row>
    <row r="185" spans="2:11" ht="18.75">
      <c r="B185" s="489"/>
      <c r="C185" s="598"/>
      <c r="D185" s="599"/>
      <c r="E185" s="599"/>
      <c r="F185" s="599"/>
      <c r="G185" s="599"/>
      <c r="H185" s="489"/>
      <c r="I185" s="600"/>
      <c r="J185" s="601"/>
      <c r="K185" s="701"/>
    </row>
    <row r="204" spans="14:15" ht="15.75">
      <c r="N204" s="370"/>
      <c r="O204" s="371"/>
    </row>
    <row r="205" spans="14:15" ht="15.75">
      <c r="N205" s="370"/>
      <c r="O205" s="371"/>
    </row>
    <row r="206" spans="14:15" ht="15.75">
      <c r="N206" s="370">
        <v>4</v>
      </c>
      <c r="O206" s="371"/>
    </row>
    <row r="207" spans="14:15" ht="47.25">
      <c r="N207" s="370" t="s">
        <v>81</v>
      </c>
      <c r="O207" s="337" t="s">
        <v>229</v>
      </c>
    </row>
    <row r="208" spans="14:15" ht="15.75">
      <c r="N208" s="337"/>
      <c r="O208" s="337"/>
    </row>
    <row r="209" spans="14:15" ht="15.75">
      <c r="N209" s="337"/>
      <c r="O209" s="337"/>
    </row>
    <row r="210" spans="14:15" ht="15.75">
      <c r="N210" s="337">
        <v>4</v>
      </c>
      <c r="O210" s="337"/>
    </row>
    <row r="211" spans="14:15" ht="15.75">
      <c r="N211" s="371"/>
      <c r="O211" s="371"/>
    </row>
    <row r="212" spans="14:15" ht="15.75">
      <c r="N212" s="371"/>
      <c r="O212" s="371"/>
    </row>
    <row r="213" spans="14:15" ht="15.75">
      <c r="N213" s="337">
        <v>4</v>
      </c>
      <c r="O213" s="337"/>
    </row>
    <row r="214" spans="14:15" ht="15.75">
      <c r="N214" s="337"/>
      <c r="O214" s="337"/>
    </row>
    <row r="215" spans="14:15" ht="15.75">
      <c r="N215" s="337"/>
      <c r="O215" s="337"/>
    </row>
    <row r="216" spans="14:15" ht="15.75">
      <c r="N216" s="337">
        <v>4</v>
      </c>
      <c r="O216" s="337"/>
    </row>
    <row r="217" spans="14:15" ht="15.75">
      <c r="N217" s="337"/>
      <c r="O217" s="337"/>
    </row>
    <row r="218" spans="14:15" ht="15.75">
      <c r="N218" s="337"/>
      <c r="O218" s="337"/>
    </row>
    <row r="219" spans="14:15" ht="47.25">
      <c r="N219" s="370" t="s">
        <v>81</v>
      </c>
      <c r="O219" s="337" t="s">
        <v>229</v>
      </c>
    </row>
    <row r="220" spans="14:15" ht="15.75">
      <c r="N220" s="370"/>
      <c r="O220" s="337"/>
    </row>
    <row r="221" spans="14:15" ht="15.75">
      <c r="N221" s="370"/>
      <c r="O221" s="337"/>
    </row>
    <row r="222" spans="14:15" ht="15.75">
      <c r="N222" s="337"/>
      <c r="O222" s="371"/>
    </row>
    <row r="223" spans="14:15" ht="15.75">
      <c r="N223" s="337"/>
      <c r="O223" s="371"/>
    </row>
    <row r="224" spans="14:15" ht="47.25">
      <c r="N224" s="370" t="s">
        <v>81</v>
      </c>
      <c r="O224" s="337" t="s">
        <v>229</v>
      </c>
    </row>
    <row r="225" spans="14:15" ht="15.75">
      <c r="N225" s="337"/>
      <c r="O225" s="337"/>
    </row>
    <row r="226" spans="14:15" ht="15.75">
      <c r="N226" s="337"/>
      <c r="O226" s="337"/>
    </row>
    <row r="227" spans="14:15" ht="47.25">
      <c r="N227" s="370" t="s">
        <v>81</v>
      </c>
      <c r="O227" s="337" t="s">
        <v>229</v>
      </c>
    </row>
    <row r="228" spans="14:15" ht="15.75">
      <c r="N228" s="337"/>
      <c r="O228" s="337"/>
    </row>
    <row r="229" spans="14:15" ht="15.75">
      <c r="N229" s="337"/>
      <c r="O229" s="337"/>
    </row>
    <row r="230" spans="14:15" ht="47.25">
      <c r="N230" s="370" t="s">
        <v>81</v>
      </c>
      <c r="O230" s="337" t="s">
        <v>229</v>
      </c>
    </row>
    <row r="231" spans="14:15" ht="15.75">
      <c r="N231" s="448"/>
      <c r="O231" s="449"/>
    </row>
    <row r="232" spans="14:15" ht="15.75">
      <c r="N232" s="370"/>
      <c r="O232" s="371"/>
    </row>
    <row r="233" spans="14:15" ht="15.75">
      <c r="N233" s="337">
        <v>4</v>
      </c>
      <c r="O233" s="337"/>
    </row>
    <row r="234" spans="14:15" ht="15.75">
      <c r="N234" s="337"/>
      <c r="O234" s="337"/>
    </row>
    <row r="235" spans="14:15" ht="15.75">
      <c r="N235" s="337"/>
      <c r="O235" s="337"/>
    </row>
    <row r="236" spans="14:15" ht="15.75">
      <c r="N236" s="337"/>
      <c r="O236" s="337"/>
    </row>
    <row r="237" spans="14:15" ht="63">
      <c r="N237" s="368" t="s">
        <v>276</v>
      </c>
      <c r="O237" s="450" t="s">
        <v>275</v>
      </c>
    </row>
    <row r="238" spans="14:15" ht="15.75">
      <c r="N238" s="368"/>
      <c r="O238" s="450"/>
    </row>
    <row r="239" spans="14:15" ht="15.75">
      <c r="N239" s="368"/>
      <c r="O239" s="450"/>
    </row>
    <row r="240" spans="14:15" ht="47.25">
      <c r="N240" s="370" t="s">
        <v>81</v>
      </c>
      <c r="O240" s="337" t="s">
        <v>229</v>
      </c>
    </row>
    <row r="241" spans="14:15" ht="15.75">
      <c r="N241" s="337"/>
      <c r="O241" s="337"/>
    </row>
    <row r="242" spans="14:15" ht="15.75">
      <c r="N242" s="337"/>
      <c r="O242" s="337"/>
    </row>
    <row r="243" spans="14:15" ht="47.25">
      <c r="N243" s="370" t="s">
        <v>81</v>
      </c>
      <c r="O243" s="337" t="s">
        <v>229</v>
      </c>
    </row>
    <row r="244" spans="14:15" ht="15.75">
      <c r="N244" s="337"/>
      <c r="O244" s="337"/>
    </row>
    <row r="245" spans="14:15" ht="15.75">
      <c r="N245" s="337"/>
      <c r="O245" s="337"/>
    </row>
    <row r="246" spans="14:15" ht="47.25">
      <c r="N246" s="370" t="s">
        <v>81</v>
      </c>
      <c r="O246" s="337" t="s">
        <v>229</v>
      </c>
    </row>
  </sheetData>
  <sheetProtection/>
  <mergeCells count="74">
    <mergeCell ref="Q180:S180"/>
    <mergeCell ref="C183:G183"/>
    <mergeCell ref="I183:K183"/>
    <mergeCell ref="C185:G185"/>
    <mergeCell ref="I185:K185"/>
    <mergeCell ref="B177:G177"/>
    <mergeCell ref="B178:G178"/>
    <mergeCell ref="N178:P178"/>
    <mergeCell ref="Q178:S178"/>
    <mergeCell ref="T178:V178"/>
    <mergeCell ref="B179:G179"/>
    <mergeCell ref="N179:P179"/>
    <mergeCell ref="Q179:S179"/>
    <mergeCell ref="T179:V179"/>
    <mergeCell ref="T174:U174"/>
    <mergeCell ref="N175:P175"/>
    <mergeCell ref="Q175:S175"/>
    <mergeCell ref="T175:U175"/>
    <mergeCell ref="B176:G176"/>
    <mergeCell ref="N176:U176"/>
    <mergeCell ref="A171:M171"/>
    <mergeCell ref="A172:M172"/>
    <mergeCell ref="A173:M173"/>
    <mergeCell ref="A174:M174"/>
    <mergeCell ref="N174:P174"/>
    <mergeCell ref="Q174:S174"/>
    <mergeCell ref="A160:V160"/>
    <mergeCell ref="A164:B164"/>
    <mergeCell ref="A165:B165"/>
    <mergeCell ref="A166:V166"/>
    <mergeCell ref="A169:B169"/>
    <mergeCell ref="A170:M170"/>
    <mergeCell ref="A111:B111"/>
    <mergeCell ref="A112:V112"/>
    <mergeCell ref="A113:V113"/>
    <mergeCell ref="A157:B157"/>
    <mergeCell ref="A158:B158"/>
    <mergeCell ref="A159:B159"/>
    <mergeCell ref="A59:B59"/>
    <mergeCell ref="A60:B60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Q4:S4"/>
    <mergeCell ref="T4:V4"/>
    <mergeCell ref="E5:E7"/>
    <mergeCell ref="F5:F7"/>
    <mergeCell ref="J5:J7"/>
    <mergeCell ref="K5:K7"/>
    <mergeCell ref="L5:L7"/>
    <mergeCell ref="N5:V5"/>
    <mergeCell ref="C4:C7"/>
    <mergeCell ref="D4:D7"/>
    <mergeCell ref="E4:F4"/>
    <mergeCell ref="I4:I7"/>
    <mergeCell ref="J4:L4"/>
    <mergeCell ref="N4:P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A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655" t="s">
        <v>244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195"/>
      <c r="X1" s="195"/>
    </row>
    <row r="2" spans="1:24" s="90" customFormat="1" ht="18.75" customHeight="1">
      <c r="A2" s="752" t="s">
        <v>3</v>
      </c>
      <c r="B2" s="754" t="s">
        <v>90</v>
      </c>
      <c r="C2" s="756" t="s">
        <v>5</v>
      </c>
      <c r="D2" s="757"/>
      <c r="E2" s="758"/>
      <c r="F2" s="759"/>
      <c r="G2" s="746" t="s">
        <v>91</v>
      </c>
      <c r="H2" s="754" t="s">
        <v>92</v>
      </c>
      <c r="I2" s="754"/>
      <c r="J2" s="754"/>
      <c r="K2" s="754"/>
      <c r="L2" s="754"/>
      <c r="M2" s="754"/>
      <c r="N2" s="636" t="s">
        <v>89</v>
      </c>
      <c r="O2" s="637"/>
      <c r="P2" s="637"/>
      <c r="Q2" s="637"/>
      <c r="R2" s="637"/>
      <c r="S2" s="637"/>
      <c r="T2" s="637"/>
      <c r="U2" s="637"/>
      <c r="V2" s="638"/>
      <c r="W2" s="232"/>
      <c r="X2" s="232"/>
    </row>
    <row r="3" spans="1:24" s="90" customFormat="1" ht="24.75" customHeight="1">
      <c r="A3" s="752"/>
      <c r="B3" s="754"/>
      <c r="C3" s="760"/>
      <c r="D3" s="761"/>
      <c r="E3" s="762"/>
      <c r="F3" s="763"/>
      <c r="G3" s="740"/>
      <c r="H3" s="745" t="s">
        <v>93</v>
      </c>
      <c r="I3" s="658" t="s">
        <v>94</v>
      </c>
      <c r="J3" s="658"/>
      <c r="K3" s="658"/>
      <c r="L3" s="658"/>
      <c r="M3" s="745" t="s">
        <v>95</v>
      </c>
      <c r="N3" s="639"/>
      <c r="O3" s="640"/>
      <c r="P3" s="640"/>
      <c r="Q3" s="640"/>
      <c r="R3" s="640"/>
      <c r="S3" s="640"/>
      <c r="T3" s="640"/>
      <c r="U3" s="640"/>
      <c r="V3" s="641"/>
      <c r="W3" s="232"/>
      <c r="X3" s="232"/>
    </row>
    <row r="4" spans="1:24" s="90" customFormat="1" ht="18" customHeight="1">
      <c r="A4" s="752"/>
      <c r="B4" s="754"/>
      <c r="C4" s="745" t="s">
        <v>96</v>
      </c>
      <c r="D4" s="745" t="s">
        <v>97</v>
      </c>
      <c r="E4" s="747" t="s">
        <v>98</v>
      </c>
      <c r="F4" s="748"/>
      <c r="G4" s="740"/>
      <c r="H4" s="745"/>
      <c r="I4" s="745" t="s">
        <v>99</v>
      </c>
      <c r="J4" s="749" t="s">
        <v>100</v>
      </c>
      <c r="K4" s="750"/>
      <c r="L4" s="751"/>
      <c r="M4" s="745"/>
      <c r="N4" s="658" t="s">
        <v>246</v>
      </c>
      <c r="O4" s="658"/>
      <c r="P4" s="658"/>
      <c r="Q4" s="658" t="s">
        <v>247</v>
      </c>
      <c r="R4" s="658"/>
      <c r="S4" s="658"/>
      <c r="T4" s="658" t="s">
        <v>101</v>
      </c>
      <c r="U4" s="658"/>
      <c r="V4" s="658"/>
      <c r="W4" s="233"/>
      <c r="X4" s="233"/>
    </row>
    <row r="5" spans="1:24" s="90" customFormat="1" ht="18">
      <c r="A5" s="752"/>
      <c r="B5" s="754"/>
      <c r="C5" s="745"/>
      <c r="D5" s="745"/>
      <c r="E5" s="737" t="s">
        <v>102</v>
      </c>
      <c r="F5" s="737" t="s">
        <v>103</v>
      </c>
      <c r="G5" s="740"/>
      <c r="H5" s="745"/>
      <c r="I5" s="745"/>
      <c r="J5" s="740" t="s">
        <v>104</v>
      </c>
      <c r="K5" s="743" t="s">
        <v>105</v>
      </c>
      <c r="L5" s="744" t="s">
        <v>106</v>
      </c>
      <c r="M5" s="745"/>
      <c r="N5" s="656"/>
      <c r="O5" s="656"/>
      <c r="P5" s="656"/>
      <c r="Q5" s="656"/>
      <c r="R5" s="656"/>
      <c r="S5" s="656"/>
      <c r="T5" s="656"/>
      <c r="U5" s="656"/>
      <c r="V5" s="657"/>
      <c r="W5" s="234"/>
      <c r="X5" s="234"/>
    </row>
    <row r="6" spans="1:24" s="90" customFormat="1" ht="19.5" customHeight="1">
      <c r="A6" s="752"/>
      <c r="B6" s="754"/>
      <c r="C6" s="745"/>
      <c r="D6" s="745"/>
      <c r="E6" s="738"/>
      <c r="F6" s="738"/>
      <c r="G6" s="740"/>
      <c r="H6" s="745"/>
      <c r="I6" s="745"/>
      <c r="J6" s="741"/>
      <c r="K6" s="741"/>
      <c r="L6" s="741"/>
      <c r="M6" s="745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248</v>
      </c>
      <c r="V6" s="110" t="s">
        <v>249</v>
      </c>
      <c r="W6" s="235"/>
      <c r="X6" s="235"/>
    </row>
    <row r="7" spans="1:24" s="90" customFormat="1" ht="42" customHeight="1" thickBot="1">
      <c r="A7" s="753"/>
      <c r="B7" s="755"/>
      <c r="C7" s="746"/>
      <c r="D7" s="746"/>
      <c r="E7" s="739"/>
      <c r="F7" s="739"/>
      <c r="G7" s="740"/>
      <c r="H7" s="746"/>
      <c r="I7" s="746"/>
      <c r="J7" s="742"/>
      <c r="K7" s="742"/>
      <c r="L7" s="742"/>
      <c r="M7" s="746"/>
      <c r="N7" s="91"/>
      <c r="O7" s="91"/>
      <c r="P7" s="91"/>
      <c r="Q7" s="91"/>
      <c r="R7" s="91"/>
      <c r="S7" s="91"/>
      <c r="T7" s="91"/>
      <c r="U7" s="91"/>
      <c r="V7" s="91"/>
      <c r="W7" s="235"/>
      <c r="X7" s="235"/>
    </row>
    <row r="8" spans="1:24" s="90" customFormat="1" ht="15.75">
      <c r="A8" s="92">
        <v>1</v>
      </c>
      <c r="B8" s="93" t="s">
        <v>107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3"/>
      <c r="X8" s="233"/>
    </row>
    <row r="9" spans="1:24" s="90" customFormat="1" ht="15.75">
      <c r="A9" s="642" t="s">
        <v>198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3"/>
      <c r="W9" s="196"/>
      <c r="X9" s="196"/>
    </row>
    <row r="10" spans="1:24" s="90" customFormat="1" ht="15.75">
      <c r="A10" s="634" t="s">
        <v>108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5"/>
      <c r="W10" s="236"/>
      <c r="X10" s="236"/>
    </row>
    <row r="11" spans="1:24" ht="30" customHeight="1">
      <c r="A11" s="115" t="s">
        <v>111</v>
      </c>
      <c r="B11" s="113" t="s">
        <v>219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221</v>
      </c>
      <c r="J13" s="5"/>
      <c r="K13" s="5"/>
      <c r="L13" s="5" t="s">
        <v>221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221</v>
      </c>
      <c r="V13" s="55"/>
      <c r="W13" s="104"/>
      <c r="X13" s="104"/>
    </row>
    <row r="14" spans="1:24" ht="20.25" customHeight="1">
      <c r="A14" s="116" t="s">
        <v>112</v>
      </c>
      <c r="B14" s="84" t="s">
        <v>83</v>
      </c>
      <c r="C14" s="85" t="s">
        <v>82</v>
      </c>
      <c r="D14" s="85"/>
      <c r="E14" s="85"/>
      <c r="F14" s="4"/>
      <c r="G14" s="252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113</v>
      </c>
      <c r="B15" s="84" t="s">
        <v>84</v>
      </c>
      <c r="C15" s="86"/>
      <c r="D15" s="86" t="s">
        <v>85</v>
      </c>
      <c r="E15" s="86"/>
      <c r="F15" s="4"/>
      <c r="G15" s="252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114</v>
      </c>
      <c r="B16" s="84" t="s">
        <v>86</v>
      </c>
      <c r="C16" s="85" t="s">
        <v>82</v>
      </c>
      <c r="D16" s="87"/>
      <c r="E16" s="87"/>
      <c r="F16" s="4"/>
      <c r="G16" s="252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115</v>
      </c>
      <c r="B17" s="19" t="s">
        <v>87</v>
      </c>
      <c r="C17" s="4"/>
      <c r="D17" s="4"/>
      <c r="E17" s="4"/>
      <c r="F17" s="4"/>
      <c r="G17" s="198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8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116</v>
      </c>
      <c r="B19" s="68" t="s">
        <v>30</v>
      </c>
      <c r="C19" s="8">
        <v>1</v>
      </c>
      <c r="D19" s="8"/>
      <c r="E19" s="8"/>
      <c r="F19" s="8"/>
      <c r="G19" s="199">
        <v>1.5</v>
      </c>
      <c r="H19" s="8">
        <f>G19*30</f>
        <v>45</v>
      </c>
      <c r="I19" s="163">
        <v>4</v>
      </c>
      <c r="J19" s="163" t="s">
        <v>220</v>
      </c>
      <c r="K19" s="163"/>
      <c r="L19" s="163"/>
      <c r="M19" s="164">
        <f>H19-I19</f>
        <v>41</v>
      </c>
      <c r="N19" s="165" t="s">
        <v>220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258</v>
      </c>
      <c r="B20" s="67" t="s">
        <v>259</v>
      </c>
      <c r="C20" s="4" t="s">
        <v>82</v>
      </c>
      <c r="D20" s="4"/>
      <c r="E20" s="4"/>
      <c r="F20" s="4"/>
      <c r="G20" s="251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260</v>
      </c>
      <c r="B21" s="67" t="s">
        <v>261</v>
      </c>
      <c r="C21" s="4" t="s">
        <v>82</v>
      </c>
      <c r="D21" s="4"/>
      <c r="E21" s="4"/>
      <c r="F21" s="4"/>
      <c r="G21" s="251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51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735" t="s">
        <v>4</v>
      </c>
      <c r="B23" s="736"/>
      <c r="C23" s="249"/>
      <c r="D23" s="249"/>
      <c r="E23" s="249"/>
      <c r="F23" s="249"/>
      <c r="G23" s="250">
        <f>G11+G14+G15+G16+G17+G20+G21</f>
        <v>28.5</v>
      </c>
      <c r="H23" s="250">
        <f>H11+H14+H15+H16+H17+H20+H21</f>
        <v>825</v>
      </c>
      <c r="I23" s="23"/>
      <c r="J23" s="246"/>
      <c r="K23" s="23"/>
      <c r="L23" s="23"/>
      <c r="M23" s="24"/>
      <c r="N23" s="247"/>
      <c r="O23" s="104"/>
      <c r="P23" s="24"/>
      <c r="Q23" s="34"/>
      <c r="R23" s="104"/>
      <c r="S23" s="24"/>
      <c r="T23" s="39"/>
      <c r="U23" s="248"/>
      <c r="V23" s="248"/>
      <c r="W23" s="104"/>
      <c r="X23" s="104"/>
    </row>
    <row r="24" spans="1:24" ht="25.5" customHeight="1">
      <c r="A24" s="734" t="s">
        <v>63</v>
      </c>
      <c r="B24" s="734"/>
      <c r="C24" s="202"/>
      <c r="D24" s="202"/>
      <c r="E24" s="202"/>
      <c r="F24" s="202"/>
      <c r="G24" s="203">
        <f>G12+G14+G15+G16+G18+G20+G21</f>
        <v>25.5</v>
      </c>
      <c r="H24" s="203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4" t="s">
        <v>64</v>
      </c>
      <c r="B25" s="734"/>
      <c r="C25" s="202"/>
      <c r="D25" s="202"/>
      <c r="E25" s="202"/>
      <c r="F25" s="202"/>
      <c r="G25" s="203">
        <f>G13+G19</f>
        <v>3</v>
      </c>
      <c r="H25" s="203">
        <f>H13+H19</f>
        <v>90</v>
      </c>
      <c r="I25" s="202">
        <v>8</v>
      </c>
      <c r="J25" s="253">
        <v>4</v>
      </c>
      <c r="K25" s="202"/>
      <c r="L25" s="202">
        <v>4</v>
      </c>
      <c r="M25" s="202">
        <v>82</v>
      </c>
      <c r="N25" s="253" t="s">
        <v>220</v>
      </c>
      <c r="O25" s="202"/>
      <c r="P25" s="202"/>
      <c r="Q25" s="202"/>
      <c r="R25" s="202"/>
      <c r="S25" s="202"/>
      <c r="T25" s="202"/>
      <c r="U25" s="202" t="s">
        <v>220</v>
      </c>
      <c r="V25" s="202"/>
      <c r="W25" s="104"/>
      <c r="X25" s="104"/>
    </row>
    <row r="26" spans="1:24" s="90" customFormat="1" ht="15.75">
      <c r="A26" s="670" t="s">
        <v>69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1"/>
      <c r="W26" s="236"/>
      <c r="X26" s="236"/>
    </row>
    <row r="27" spans="1:24" ht="15.75" customHeight="1">
      <c r="A27" s="69" t="s">
        <v>117</v>
      </c>
      <c r="B27" s="19" t="s">
        <v>43</v>
      </c>
      <c r="C27" s="10"/>
      <c r="D27" s="10"/>
      <c r="E27" s="10"/>
      <c r="F27" s="10"/>
      <c r="G27" s="254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7"/>
      <c r="X27" s="237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4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7"/>
      <c r="X28" s="237"/>
    </row>
    <row r="29" spans="1:24" ht="15.75" customHeight="1">
      <c r="A29" s="27" t="s">
        <v>118</v>
      </c>
      <c r="B29" s="22" t="s">
        <v>30</v>
      </c>
      <c r="C29" s="12"/>
      <c r="D29" s="12">
        <v>1</v>
      </c>
      <c r="E29" s="12"/>
      <c r="F29" s="10"/>
      <c r="G29" s="254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7"/>
      <c r="X29" s="237"/>
    </row>
    <row r="30" spans="1:24" s="231" customFormat="1" ht="15.75" customHeight="1" hidden="1">
      <c r="A30" s="256" t="s">
        <v>119</v>
      </c>
      <c r="B30" s="257" t="s">
        <v>50</v>
      </c>
      <c r="C30" s="191"/>
      <c r="D30" s="192"/>
      <c r="E30" s="192"/>
      <c r="F30" s="192"/>
      <c r="G30" s="258">
        <v>3</v>
      </c>
      <c r="H30" s="259">
        <v>90</v>
      </c>
      <c r="I30" s="224"/>
      <c r="J30" s="191"/>
      <c r="K30" s="191"/>
      <c r="L30" s="191"/>
      <c r="M30" s="227"/>
      <c r="N30" s="260"/>
      <c r="O30" s="261"/>
      <c r="P30" s="262"/>
      <c r="Q30" s="260"/>
      <c r="R30" s="261"/>
      <c r="S30" s="262"/>
      <c r="T30" s="263"/>
      <c r="U30" s="262"/>
      <c r="V30" s="264"/>
      <c r="W30" s="265"/>
      <c r="X30" s="265"/>
    </row>
    <row r="31" spans="1:24" s="231" customFormat="1" ht="15.75" customHeight="1" hidden="1">
      <c r="A31" s="266"/>
      <c r="B31" s="190" t="s">
        <v>29</v>
      </c>
      <c r="C31" s="267"/>
      <c r="D31" s="268"/>
      <c r="E31" s="268"/>
      <c r="F31" s="268"/>
      <c r="G31" s="258"/>
      <c r="H31" s="269"/>
      <c r="I31" s="224"/>
      <c r="J31" s="191"/>
      <c r="K31" s="191"/>
      <c r="L31" s="191"/>
      <c r="M31" s="227"/>
      <c r="N31" s="260"/>
      <c r="O31" s="261"/>
      <c r="P31" s="262"/>
      <c r="Q31" s="260"/>
      <c r="R31" s="261"/>
      <c r="S31" s="262"/>
      <c r="T31" s="263"/>
      <c r="U31" s="262"/>
      <c r="V31" s="264"/>
      <c r="W31" s="265"/>
      <c r="X31" s="265"/>
    </row>
    <row r="32" spans="1:24" ht="15.75" customHeight="1">
      <c r="A32" s="117" t="s">
        <v>119</v>
      </c>
      <c r="B32" s="45" t="s">
        <v>262</v>
      </c>
      <c r="C32" s="43"/>
      <c r="D32" s="43">
        <v>3</v>
      </c>
      <c r="E32" s="43"/>
      <c r="F32" s="44"/>
      <c r="G32" s="255">
        <v>3</v>
      </c>
      <c r="H32" s="207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7"/>
      <c r="X32" s="237"/>
    </row>
    <row r="33" spans="1:24" ht="15.75" customHeight="1">
      <c r="A33" s="117" t="s">
        <v>120</v>
      </c>
      <c r="B33" s="19" t="s">
        <v>31</v>
      </c>
      <c r="C33" s="10"/>
      <c r="D33" s="10"/>
      <c r="E33" s="10"/>
      <c r="F33" s="10"/>
      <c r="G33" s="252">
        <v>5.5</v>
      </c>
      <c r="H33" s="205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7"/>
      <c r="X33" s="237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2">
        <v>1.5</v>
      </c>
      <c r="H34" s="205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7"/>
      <c r="X34" s="237"/>
    </row>
    <row r="35" spans="1:24" ht="15.75" customHeight="1">
      <c r="A35" s="35" t="s">
        <v>121</v>
      </c>
      <c r="B35" s="22" t="s">
        <v>30</v>
      </c>
      <c r="C35" s="12"/>
      <c r="D35" s="12">
        <v>1</v>
      </c>
      <c r="E35" s="12"/>
      <c r="F35" s="10"/>
      <c r="G35" s="252">
        <v>4</v>
      </c>
      <c r="H35" s="205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7"/>
      <c r="X35" s="237"/>
    </row>
    <row r="36" spans="1:24" ht="15.75" customHeight="1">
      <c r="A36" s="117" t="s">
        <v>122</v>
      </c>
      <c r="B36" s="19" t="s">
        <v>44</v>
      </c>
      <c r="C36" s="12"/>
      <c r="D36" s="10"/>
      <c r="E36" s="10"/>
      <c r="F36" s="10"/>
      <c r="G36" s="4">
        <v>3.5</v>
      </c>
      <c r="H36" s="205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7"/>
      <c r="X36" s="237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5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7"/>
      <c r="X37" s="237"/>
    </row>
    <row r="38" spans="1:24" ht="15.75" customHeight="1">
      <c r="A38" s="118" t="s">
        <v>123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5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7"/>
      <c r="X38" s="237"/>
    </row>
    <row r="39" spans="1:24" ht="15.75" customHeight="1">
      <c r="A39" s="117" t="s">
        <v>124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7"/>
      <c r="X39" s="237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70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7"/>
      <c r="X40" s="237"/>
    </row>
    <row r="41" spans="1:24" ht="15.75" customHeight="1">
      <c r="A41" s="117" t="s">
        <v>125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70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7"/>
      <c r="X41" s="237"/>
    </row>
    <row r="42" spans="1:24" ht="15.75" customHeight="1">
      <c r="A42" s="117" t="s">
        <v>126</v>
      </c>
      <c r="B42" s="19" t="s">
        <v>46</v>
      </c>
      <c r="C42" s="12"/>
      <c r="D42" s="10"/>
      <c r="E42" s="10"/>
      <c r="F42" s="10"/>
      <c r="G42" s="5">
        <v>10</v>
      </c>
      <c r="H42" s="270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7"/>
      <c r="X42" s="237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70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7"/>
      <c r="X43" s="237"/>
    </row>
    <row r="44" spans="1:24" ht="15.75" customHeight="1">
      <c r="A44" s="117" t="s">
        <v>127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70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222</v>
      </c>
      <c r="O44" s="107"/>
      <c r="P44" s="81"/>
      <c r="Q44" s="30"/>
      <c r="R44" s="98"/>
      <c r="S44" s="16"/>
      <c r="T44" s="33"/>
      <c r="U44" s="16"/>
      <c r="V44" s="31"/>
      <c r="W44" s="237"/>
      <c r="X44" s="237"/>
    </row>
    <row r="45" spans="1:24" ht="15.75" customHeight="1">
      <c r="A45" s="117" t="s">
        <v>128</v>
      </c>
      <c r="B45" s="19" t="s">
        <v>49</v>
      </c>
      <c r="C45" s="12"/>
      <c r="D45" s="10"/>
      <c r="E45" s="10"/>
      <c r="F45" s="10"/>
      <c r="G45" s="204">
        <v>3</v>
      </c>
      <c r="H45" s="205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7"/>
      <c r="X45" s="237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4">
        <v>1</v>
      </c>
      <c r="H46" s="205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7"/>
      <c r="X46" s="237"/>
    </row>
    <row r="47" spans="1:24" ht="15.75" customHeight="1">
      <c r="A47" s="117" t="s">
        <v>129</v>
      </c>
      <c r="B47" s="22" t="s">
        <v>30</v>
      </c>
      <c r="C47" s="12">
        <v>3</v>
      </c>
      <c r="D47" s="10"/>
      <c r="E47" s="10"/>
      <c r="F47" s="10"/>
      <c r="G47" s="204">
        <v>2</v>
      </c>
      <c r="H47" s="205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7"/>
      <c r="X47" s="237"/>
    </row>
    <row r="48" spans="1:24" s="231" customFormat="1" ht="15.75" customHeight="1" hidden="1">
      <c r="A48" s="256" t="s">
        <v>130</v>
      </c>
      <c r="B48" s="272" t="s">
        <v>47</v>
      </c>
      <c r="C48" s="191"/>
      <c r="D48" s="192"/>
      <c r="E48" s="192"/>
      <c r="F48" s="192"/>
      <c r="G48" s="273">
        <v>3</v>
      </c>
      <c r="H48" s="259">
        <v>90</v>
      </c>
      <c r="I48" s="225"/>
      <c r="J48" s="226"/>
      <c r="K48" s="191"/>
      <c r="L48" s="191"/>
      <c r="M48" s="227"/>
      <c r="N48" s="260"/>
      <c r="O48" s="261"/>
      <c r="P48" s="262"/>
      <c r="Q48" s="260"/>
      <c r="R48" s="261"/>
      <c r="S48" s="262"/>
      <c r="T48" s="263"/>
      <c r="U48" s="262"/>
      <c r="V48" s="264"/>
      <c r="W48" s="265"/>
      <c r="X48" s="265"/>
    </row>
    <row r="49" spans="1:24" s="231" customFormat="1" ht="15.75" customHeight="1" hidden="1">
      <c r="A49" s="266"/>
      <c r="B49" s="190" t="s">
        <v>29</v>
      </c>
      <c r="C49" s="191"/>
      <c r="D49" s="192"/>
      <c r="E49" s="192"/>
      <c r="F49" s="192"/>
      <c r="G49" s="273"/>
      <c r="H49" s="269"/>
      <c r="I49" s="225"/>
      <c r="J49" s="226"/>
      <c r="K49" s="191"/>
      <c r="L49" s="191"/>
      <c r="M49" s="227"/>
      <c r="N49" s="260"/>
      <c r="O49" s="261"/>
      <c r="P49" s="262"/>
      <c r="Q49" s="260"/>
      <c r="R49" s="261"/>
      <c r="S49" s="262"/>
      <c r="T49" s="263"/>
      <c r="U49" s="262"/>
      <c r="V49" s="264"/>
      <c r="W49" s="265"/>
      <c r="X49" s="265"/>
    </row>
    <row r="50" spans="1:24" ht="15.75" customHeight="1">
      <c r="A50" s="117" t="s">
        <v>130</v>
      </c>
      <c r="B50" s="19" t="s">
        <v>265</v>
      </c>
      <c r="C50" s="12"/>
      <c r="D50" s="12">
        <v>2</v>
      </c>
      <c r="E50" s="12"/>
      <c r="F50" s="10"/>
      <c r="G50" s="208">
        <v>3</v>
      </c>
      <c r="H50" s="207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222</v>
      </c>
      <c r="Q50" s="30"/>
      <c r="R50" s="98"/>
      <c r="S50" s="16"/>
      <c r="T50" s="33"/>
      <c r="U50" s="16"/>
      <c r="V50" s="31"/>
      <c r="W50" s="237"/>
      <c r="X50" s="237"/>
    </row>
    <row r="51" spans="1:24" ht="15.75" customHeight="1">
      <c r="A51" s="117" t="s">
        <v>131</v>
      </c>
      <c r="B51" s="19" t="s">
        <v>32</v>
      </c>
      <c r="C51" s="12"/>
      <c r="D51" s="10"/>
      <c r="E51" s="10"/>
      <c r="F51" s="10"/>
      <c r="G51" s="254">
        <v>12</v>
      </c>
      <c r="H51" s="207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7"/>
      <c r="X51" s="237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71">
        <v>5</v>
      </c>
      <c r="H52" s="207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7"/>
      <c r="X52" s="237"/>
    </row>
    <row r="53" spans="1:24" ht="15.75" customHeight="1">
      <c r="A53" s="117" t="s">
        <v>132</v>
      </c>
      <c r="B53" s="22" t="s">
        <v>30</v>
      </c>
      <c r="C53" s="12"/>
      <c r="D53" s="10"/>
      <c r="E53" s="10"/>
      <c r="F53" s="10"/>
      <c r="G53" s="271">
        <v>7</v>
      </c>
      <c r="H53" s="207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7"/>
      <c r="X53" s="237"/>
    </row>
    <row r="54" spans="1:24" ht="15.75" customHeight="1">
      <c r="A54" s="117" t="s">
        <v>132</v>
      </c>
      <c r="B54" s="190" t="s">
        <v>30</v>
      </c>
      <c r="C54" s="191"/>
      <c r="D54" s="191">
        <v>1</v>
      </c>
      <c r="E54" s="192"/>
      <c r="F54" s="192"/>
      <c r="G54" s="193">
        <v>3.5</v>
      </c>
      <c r="H54" s="207">
        <f t="shared" si="1"/>
        <v>105</v>
      </c>
      <c r="I54" s="17">
        <v>16</v>
      </c>
      <c r="J54" s="11">
        <v>8</v>
      </c>
      <c r="K54" s="10" t="s">
        <v>81</v>
      </c>
      <c r="L54" s="11" t="s">
        <v>224</v>
      </c>
      <c r="M54" s="13">
        <f>H54-I54</f>
        <v>89</v>
      </c>
      <c r="N54" s="69" t="s">
        <v>263</v>
      </c>
      <c r="O54" s="108"/>
      <c r="P54" s="16"/>
      <c r="Q54" s="30"/>
      <c r="R54" s="98"/>
      <c r="S54" s="16"/>
      <c r="T54" s="33"/>
      <c r="U54" s="16"/>
      <c r="V54" s="31"/>
      <c r="W54" s="237"/>
      <c r="X54" s="237"/>
    </row>
    <row r="55" spans="1:24" ht="15.75" customHeight="1">
      <c r="A55" s="117" t="s">
        <v>132</v>
      </c>
      <c r="B55" s="190" t="s">
        <v>30</v>
      </c>
      <c r="C55" s="191">
        <v>2</v>
      </c>
      <c r="D55" s="192"/>
      <c r="E55" s="192"/>
      <c r="F55" s="192"/>
      <c r="G55" s="193">
        <v>3.5</v>
      </c>
      <c r="H55" s="207">
        <f t="shared" si="1"/>
        <v>105</v>
      </c>
      <c r="I55" s="17">
        <v>16</v>
      </c>
      <c r="J55" s="11">
        <v>8</v>
      </c>
      <c r="K55" s="10" t="s">
        <v>81</v>
      </c>
      <c r="L55" s="11" t="s">
        <v>224</v>
      </c>
      <c r="M55" s="13">
        <f>H55-I55</f>
        <v>89</v>
      </c>
      <c r="N55" s="69"/>
      <c r="O55" s="108"/>
      <c r="P55" s="69" t="s">
        <v>263</v>
      </c>
      <c r="Q55" s="30"/>
      <c r="R55" s="98"/>
      <c r="S55" s="16"/>
      <c r="T55" s="33"/>
      <c r="U55" s="16"/>
      <c r="V55" s="31"/>
      <c r="W55" s="237"/>
      <c r="X55" s="237"/>
    </row>
    <row r="56" spans="1:25" ht="15.75" customHeight="1">
      <c r="A56" s="117" t="s">
        <v>133</v>
      </c>
      <c r="B56" s="19" t="s">
        <v>48</v>
      </c>
      <c r="C56" s="12"/>
      <c r="D56" s="10"/>
      <c r="E56" s="10"/>
      <c r="F56" s="10"/>
      <c r="G56" s="5">
        <v>3</v>
      </c>
      <c r="H56" s="207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7"/>
      <c r="X56" s="237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7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7"/>
      <c r="X57" s="237">
        <v>34</v>
      </c>
      <c r="Y57" s="2">
        <v>2</v>
      </c>
    </row>
    <row r="58" spans="1:25" ht="15.75" customHeight="1" thickBot="1">
      <c r="A58" s="117" t="s">
        <v>134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7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7"/>
      <c r="X58" s="237"/>
      <c r="Y58" s="2">
        <v>8</v>
      </c>
    </row>
    <row r="59" spans="1:24" ht="18" customHeight="1">
      <c r="A59" s="732" t="s">
        <v>4</v>
      </c>
      <c r="B59" s="733"/>
      <c r="C59" s="209"/>
      <c r="D59" s="209"/>
      <c r="E59" s="209"/>
      <c r="F59" s="209"/>
      <c r="G59" s="210">
        <f>SUM(G27,G32,G33,G36,G39,G42,G45,G50,G51,G56)</f>
        <v>53.5</v>
      </c>
      <c r="H59" s="210">
        <f>SUM(H27,H30,H33,H36,H39,H42,H45,H48,H51,H56)</f>
        <v>1605</v>
      </c>
      <c r="I59" s="210"/>
      <c r="J59" s="210"/>
      <c r="K59" s="210"/>
      <c r="L59" s="210"/>
      <c r="M59" s="210"/>
      <c r="N59" s="219"/>
      <c r="O59" s="219"/>
      <c r="P59" s="219"/>
      <c r="Q59" s="219"/>
      <c r="R59" s="211"/>
      <c r="S59" s="213"/>
      <c r="T59" s="212"/>
      <c r="U59" s="201"/>
      <c r="V59" s="214"/>
      <c r="W59" s="200">
        <f>G59*30</f>
        <v>1605</v>
      </c>
      <c r="X59" s="200"/>
    </row>
    <row r="60" spans="1:24" ht="18" customHeight="1" thickBot="1">
      <c r="A60" s="734" t="s">
        <v>63</v>
      </c>
      <c r="B60" s="734"/>
      <c r="C60" s="215"/>
      <c r="D60" s="215"/>
      <c r="E60" s="215"/>
      <c r="F60" s="215"/>
      <c r="G60" s="216">
        <f>G28+G31+G34+G37+G40+G43+G46+G49+G52+G57</f>
        <v>18</v>
      </c>
      <c r="H60" s="217">
        <f>G60*30</f>
        <v>540</v>
      </c>
      <c r="I60" s="217"/>
      <c r="J60" s="217"/>
      <c r="K60" s="217"/>
      <c r="L60" s="217"/>
      <c r="M60" s="217"/>
      <c r="N60" s="218"/>
      <c r="O60" s="202"/>
      <c r="P60" s="218"/>
      <c r="Q60" s="202"/>
      <c r="R60" s="202"/>
      <c r="S60" s="202"/>
      <c r="T60" s="202"/>
      <c r="U60" s="202"/>
      <c r="V60" s="202"/>
      <c r="W60" s="200">
        <f>G60*30</f>
        <v>540</v>
      </c>
      <c r="X60" s="200"/>
    </row>
    <row r="61" spans="1:24" ht="18" customHeight="1">
      <c r="A61" s="734" t="s">
        <v>64</v>
      </c>
      <c r="B61" s="734"/>
      <c r="C61" s="215"/>
      <c r="D61" s="215"/>
      <c r="E61" s="215"/>
      <c r="F61" s="215"/>
      <c r="G61" s="216">
        <f>G29+G32+G35+G38+G41+G44+G47+G50+G53+G58</f>
        <v>35.5</v>
      </c>
      <c r="H61" s="217">
        <f>G61*30</f>
        <v>1065</v>
      </c>
      <c r="I61" s="217">
        <f>SUM(I27:I58)</f>
        <v>76</v>
      </c>
      <c r="J61" s="217">
        <f>SUM(J27:J58)</f>
        <v>60</v>
      </c>
      <c r="K61" s="217">
        <v>12</v>
      </c>
      <c r="L61" s="217">
        <v>4</v>
      </c>
      <c r="M61" s="217">
        <f>SUM(M27:M58)</f>
        <v>989</v>
      </c>
      <c r="N61" s="274" t="s">
        <v>264</v>
      </c>
      <c r="O61" s="211"/>
      <c r="P61" s="274" t="s">
        <v>266</v>
      </c>
      <c r="Q61" s="212">
        <v>8</v>
      </c>
      <c r="R61" s="202"/>
      <c r="S61" s="202"/>
      <c r="T61" s="202"/>
      <c r="U61" s="202"/>
      <c r="V61" s="202"/>
      <c r="W61" s="200">
        <f>G61*30</f>
        <v>1065</v>
      </c>
      <c r="X61" s="200"/>
    </row>
    <row r="62" spans="1:24" s="90" customFormat="1" ht="15.75">
      <c r="A62" s="634" t="s">
        <v>109</v>
      </c>
      <c r="B62" s="634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5"/>
      <c r="W62" s="236"/>
      <c r="X62" s="236"/>
    </row>
    <row r="63" spans="1:26" s="231" customFormat="1" ht="15.75" customHeight="1">
      <c r="A63" s="256" t="s">
        <v>135</v>
      </c>
      <c r="B63" s="272" t="s">
        <v>51</v>
      </c>
      <c r="C63" s="224"/>
      <c r="D63" s="224"/>
      <c r="E63" s="224"/>
      <c r="F63" s="224"/>
      <c r="G63" s="258">
        <v>3</v>
      </c>
      <c r="H63" s="224">
        <v>90</v>
      </c>
      <c r="I63" s="225"/>
      <c r="J63" s="226"/>
      <c r="K63" s="191"/>
      <c r="L63" s="191"/>
      <c r="M63" s="227"/>
      <c r="N63" s="260"/>
      <c r="O63" s="275"/>
      <c r="P63" s="276"/>
      <c r="Q63" s="277"/>
      <c r="R63" s="278"/>
      <c r="S63" s="276"/>
      <c r="T63" s="279"/>
      <c r="U63" s="276"/>
      <c r="V63" s="230"/>
      <c r="W63" s="280"/>
      <c r="X63" s="280"/>
      <c r="Y63" s="281">
        <f>J63</f>
        <v>0</v>
      </c>
      <c r="Z63" s="231">
        <f>K63</f>
        <v>0</v>
      </c>
    </row>
    <row r="64" spans="1:26" s="231" customFormat="1" ht="15.75" customHeight="1">
      <c r="A64" s="256"/>
      <c r="B64" s="190" t="s">
        <v>29</v>
      </c>
      <c r="C64" s="224"/>
      <c r="D64" s="224"/>
      <c r="E64" s="224"/>
      <c r="F64" s="224"/>
      <c r="G64" s="273"/>
      <c r="H64" s="193"/>
      <c r="I64" s="225"/>
      <c r="J64" s="226"/>
      <c r="K64" s="191"/>
      <c r="L64" s="191"/>
      <c r="M64" s="227"/>
      <c r="N64" s="282"/>
      <c r="O64" s="275"/>
      <c r="P64" s="276"/>
      <c r="Q64" s="277"/>
      <c r="R64" s="278"/>
      <c r="S64" s="276"/>
      <c r="T64" s="279"/>
      <c r="U64" s="276"/>
      <c r="V64" s="230"/>
      <c r="W64" s="280"/>
      <c r="X64" s="280"/>
      <c r="Y64" s="281">
        <f aca="true" t="shared" si="2" ref="Y64:Z110">J64</f>
        <v>0</v>
      </c>
      <c r="Z64" s="231">
        <f t="shared" si="2"/>
        <v>0</v>
      </c>
    </row>
    <row r="65" spans="1:26" ht="15.75" customHeight="1">
      <c r="A65" s="117" t="s">
        <v>135</v>
      </c>
      <c r="B65" s="19" t="s">
        <v>267</v>
      </c>
      <c r="C65" s="4"/>
      <c r="D65" s="4">
        <v>2</v>
      </c>
      <c r="E65" s="4"/>
      <c r="F65" s="4"/>
      <c r="G65" s="254">
        <v>3</v>
      </c>
      <c r="H65" s="5">
        <v>90</v>
      </c>
      <c r="I65" s="284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3" t="s">
        <v>222</v>
      </c>
      <c r="Q65" s="32"/>
      <c r="R65" s="100"/>
      <c r="S65" s="14"/>
      <c r="T65" s="40"/>
      <c r="U65" s="14"/>
      <c r="V65" s="26"/>
      <c r="W65" s="104"/>
      <c r="X65" s="104"/>
      <c r="Y65" s="220">
        <f t="shared" si="2"/>
        <v>8</v>
      </c>
      <c r="Z65" s="2">
        <f t="shared" si="2"/>
        <v>0</v>
      </c>
    </row>
    <row r="66" spans="1:26" ht="15.75" customHeight="1">
      <c r="A66" s="117" t="s">
        <v>136</v>
      </c>
      <c r="B66" s="19" t="s">
        <v>60</v>
      </c>
      <c r="C66" s="4"/>
      <c r="D66" s="4"/>
      <c r="E66" s="4"/>
      <c r="F66" s="4"/>
      <c r="G66" s="204">
        <v>3.5</v>
      </c>
      <c r="H66" s="205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20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4">
        <v>1</v>
      </c>
      <c r="H67" s="205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20">
        <f t="shared" si="2"/>
        <v>0</v>
      </c>
      <c r="Z67" s="2">
        <f t="shared" si="2"/>
        <v>0</v>
      </c>
    </row>
    <row r="68" spans="1:26" ht="15.75" customHeight="1">
      <c r="A68" s="117" t="s">
        <v>137</v>
      </c>
      <c r="B68" s="22" t="s">
        <v>30</v>
      </c>
      <c r="C68" s="4"/>
      <c r="D68" s="4">
        <v>4</v>
      </c>
      <c r="E68" s="4"/>
      <c r="F68" s="4"/>
      <c r="G68" s="204">
        <v>2.5</v>
      </c>
      <c r="H68" s="205">
        <f>30*G68</f>
        <v>75</v>
      </c>
      <c r="I68" s="17">
        <v>8</v>
      </c>
      <c r="J68" s="11" t="s">
        <v>220</v>
      </c>
      <c r="K68" s="4" t="s">
        <v>220</v>
      </c>
      <c r="L68" s="12"/>
      <c r="M68" s="13">
        <f>H68-I68</f>
        <v>67</v>
      </c>
      <c r="N68" s="30"/>
      <c r="O68" s="109"/>
      <c r="P68" s="14"/>
      <c r="Q68" s="32"/>
      <c r="R68" s="100"/>
      <c r="S68" s="285" t="s">
        <v>222</v>
      </c>
      <c r="T68" s="40"/>
      <c r="U68" s="14"/>
      <c r="V68" s="26"/>
      <c r="W68" s="104"/>
      <c r="X68" s="104"/>
      <c r="Y68" s="220">
        <v>4</v>
      </c>
      <c r="Z68" s="2">
        <v>2</v>
      </c>
    </row>
    <row r="69" spans="1:26" ht="15.75" customHeight="1">
      <c r="A69" s="117" t="s">
        <v>138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20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20">
        <f t="shared" si="2"/>
        <v>0</v>
      </c>
      <c r="Z70" s="2">
        <f t="shared" si="2"/>
        <v>0</v>
      </c>
    </row>
    <row r="71" spans="1:26" ht="15.75" customHeight="1">
      <c r="A71" s="117" t="s">
        <v>215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220</v>
      </c>
      <c r="K71" s="4" t="s">
        <v>220</v>
      </c>
      <c r="L71" s="12"/>
      <c r="M71" s="13">
        <f>H71-I71</f>
        <v>67</v>
      </c>
      <c r="N71" s="30"/>
      <c r="O71" s="109"/>
      <c r="P71" s="14"/>
      <c r="Q71" s="285" t="s">
        <v>222</v>
      </c>
      <c r="R71" s="100"/>
      <c r="S71" s="14"/>
      <c r="T71" s="40"/>
      <c r="U71" s="14"/>
      <c r="V71" s="26"/>
      <c r="W71" s="104"/>
      <c r="X71" s="104"/>
      <c r="Y71" s="220">
        <v>4</v>
      </c>
      <c r="Z71" s="2">
        <v>2</v>
      </c>
    </row>
    <row r="72" spans="1:26" ht="15.75" customHeight="1">
      <c r="A72" s="117" t="s">
        <v>139</v>
      </c>
      <c r="B72" s="19" t="s">
        <v>88</v>
      </c>
      <c r="C72" s="4"/>
      <c r="D72" s="4"/>
      <c r="E72" s="4"/>
      <c r="F72" s="4"/>
      <c r="G72" s="197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20">
        <f t="shared" si="2"/>
        <v>0</v>
      </c>
      <c r="Z72" s="2">
        <f t="shared" si="2"/>
        <v>0</v>
      </c>
    </row>
    <row r="73" spans="1:26" ht="15.75" customHeight="1">
      <c r="A73" s="117" t="s">
        <v>140</v>
      </c>
      <c r="B73" s="19" t="s">
        <v>56</v>
      </c>
      <c r="C73" s="4"/>
      <c r="D73" s="4"/>
      <c r="E73" s="4"/>
      <c r="F73" s="4"/>
      <c r="G73" s="254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20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4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20">
        <f t="shared" si="2"/>
        <v>0</v>
      </c>
      <c r="Z74" s="2">
        <f t="shared" si="2"/>
        <v>0</v>
      </c>
    </row>
    <row r="75" spans="1:26" ht="15.75" customHeight="1">
      <c r="A75" s="117" t="s">
        <v>141</v>
      </c>
      <c r="B75" s="22" t="s">
        <v>30</v>
      </c>
      <c r="C75" s="4"/>
      <c r="D75" s="4">
        <v>2</v>
      </c>
      <c r="E75" s="4"/>
      <c r="F75" s="4"/>
      <c r="G75" s="254">
        <v>2.5</v>
      </c>
      <c r="H75" s="88">
        <f>30*G75</f>
        <v>75</v>
      </c>
      <c r="I75" s="17">
        <v>8</v>
      </c>
      <c r="J75" s="11" t="s">
        <v>220</v>
      </c>
      <c r="K75" s="4" t="s">
        <v>220</v>
      </c>
      <c r="L75" s="4"/>
      <c r="M75" s="13">
        <f>H75-I75</f>
        <v>67</v>
      </c>
      <c r="N75" s="27"/>
      <c r="O75" s="97"/>
      <c r="P75" s="16" t="s">
        <v>222</v>
      </c>
      <c r="Q75" s="32"/>
      <c r="R75" s="100"/>
      <c r="S75" s="14"/>
      <c r="T75" s="40"/>
      <c r="U75" s="14"/>
      <c r="V75" s="26"/>
      <c r="W75" s="104"/>
      <c r="X75" s="104"/>
      <c r="Y75" s="220" t="str">
        <f t="shared" si="2"/>
        <v>4/0</v>
      </c>
      <c r="Z75" s="2" t="str">
        <f t="shared" si="2"/>
        <v>4/0</v>
      </c>
    </row>
    <row r="76" spans="1:26" ht="15.75" customHeight="1">
      <c r="A76" s="117" t="s">
        <v>142</v>
      </c>
      <c r="B76" s="22" t="s">
        <v>30</v>
      </c>
      <c r="C76" s="4">
        <v>3</v>
      </c>
      <c r="D76" s="4"/>
      <c r="E76" s="4"/>
      <c r="F76" s="4"/>
      <c r="G76" s="254">
        <v>2.5</v>
      </c>
      <c r="H76" s="88">
        <f>30*G76</f>
        <v>75</v>
      </c>
      <c r="I76" s="17">
        <v>8</v>
      </c>
      <c r="J76" s="11" t="s">
        <v>220</v>
      </c>
      <c r="K76" s="4" t="s">
        <v>220</v>
      </c>
      <c r="L76" s="4"/>
      <c r="M76" s="13">
        <f>H76-I76</f>
        <v>67</v>
      </c>
      <c r="N76" s="27"/>
      <c r="O76" s="97"/>
      <c r="P76" s="13"/>
      <c r="Q76" s="69" t="s">
        <v>222</v>
      </c>
      <c r="R76" s="101"/>
      <c r="S76" s="14"/>
      <c r="T76" s="40"/>
      <c r="U76" s="14"/>
      <c r="V76" s="26"/>
      <c r="W76" s="104"/>
      <c r="X76" s="104"/>
      <c r="Y76" s="220">
        <v>4</v>
      </c>
      <c r="Z76" s="2">
        <v>2</v>
      </c>
    </row>
    <row r="77" spans="1:26" ht="15.75" customHeight="1">
      <c r="A77" s="117" t="s">
        <v>143</v>
      </c>
      <c r="B77" s="22" t="s">
        <v>268</v>
      </c>
      <c r="C77" s="4"/>
      <c r="D77" s="4"/>
      <c r="E77" s="4"/>
      <c r="F77" s="4">
        <v>4</v>
      </c>
      <c r="G77" s="254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220</v>
      </c>
      <c r="T77" s="40"/>
      <c r="U77" s="14"/>
      <c r="V77" s="26"/>
      <c r="W77" s="104"/>
      <c r="X77" s="104"/>
      <c r="Y77" s="220">
        <f t="shared" si="2"/>
        <v>0</v>
      </c>
      <c r="Z77" s="2">
        <f t="shared" si="2"/>
        <v>0</v>
      </c>
    </row>
    <row r="78" spans="1:26" ht="15.75" customHeight="1">
      <c r="A78" s="117" t="s">
        <v>144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20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20">
        <f t="shared" si="2"/>
        <v>0</v>
      </c>
      <c r="Z79" s="2">
        <f t="shared" si="2"/>
        <v>0</v>
      </c>
    </row>
    <row r="80" spans="1:26" ht="15.75" customHeight="1">
      <c r="A80" s="117" t="s">
        <v>145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220</v>
      </c>
      <c r="K80" s="4" t="s">
        <v>220</v>
      </c>
      <c r="L80" s="4"/>
      <c r="M80" s="13">
        <f>H80-I80</f>
        <v>112</v>
      </c>
      <c r="N80" s="27"/>
      <c r="O80" s="97"/>
      <c r="P80" s="13"/>
      <c r="Q80" s="27"/>
      <c r="R80" s="100"/>
      <c r="S80" s="286" t="s">
        <v>222</v>
      </c>
      <c r="T80" s="25"/>
      <c r="U80" s="13"/>
      <c r="V80" s="26"/>
      <c r="W80" s="104"/>
      <c r="X80" s="104"/>
      <c r="Y80" s="220">
        <v>4</v>
      </c>
      <c r="Z80" s="2">
        <v>2</v>
      </c>
    </row>
    <row r="81" spans="1:26" ht="15.75" customHeight="1">
      <c r="A81" s="117" t="s">
        <v>146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20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20">
        <f t="shared" si="2"/>
        <v>0</v>
      </c>
      <c r="Z82" s="2">
        <f t="shared" si="2"/>
        <v>0</v>
      </c>
    </row>
    <row r="83" spans="1:26" ht="15.75" customHeight="1">
      <c r="A83" s="117" t="s">
        <v>147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220</v>
      </c>
      <c r="K83" s="4" t="s">
        <v>220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6" t="s">
        <v>222</v>
      </c>
      <c r="U83" s="14"/>
      <c r="V83" s="26"/>
      <c r="W83" s="104"/>
      <c r="X83" s="104"/>
      <c r="Y83" s="220">
        <v>4</v>
      </c>
      <c r="Z83" s="2">
        <v>2</v>
      </c>
    </row>
    <row r="84" spans="1:26" ht="15.75" customHeight="1">
      <c r="A84" s="117" t="s">
        <v>148</v>
      </c>
      <c r="B84" s="22" t="s">
        <v>268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220</v>
      </c>
      <c r="V84" s="26"/>
      <c r="W84" s="104"/>
      <c r="X84" s="104"/>
      <c r="Y84" s="220">
        <f t="shared" si="2"/>
        <v>0</v>
      </c>
      <c r="Z84" s="2">
        <f t="shared" si="2"/>
        <v>0</v>
      </c>
    </row>
    <row r="85" spans="1:26" ht="15.75" customHeight="1">
      <c r="A85" s="117" t="s">
        <v>149</v>
      </c>
      <c r="B85" s="19" t="s">
        <v>58</v>
      </c>
      <c r="C85" s="4"/>
      <c r="D85" s="4"/>
      <c r="E85" s="4"/>
      <c r="F85" s="4"/>
      <c r="G85" s="254">
        <v>7.5</v>
      </c>
      <c r="H85" s="270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20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4">
        <v>2</v>
      </c>
      <c r="H86" s="287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20">
        <f t="shared" si="2"/>
        <v>0</v>
      </c>
      <c r="Z86" s="2">
        <f t="shared" si="2"/>
        <v>0</v>
      </c>
    </row>
    <row r="87" spans="1:26" ht="15.75" customHeight="1">
      <c r="A87" s="117" t="s">
        <v>150</v>
      </c>
      <c r="B87" s="22" t="s">
        <v>30</v>
      </c>
      <c r="C87" s="21">
        <v>3</v>
      </c>
      <c r="D87" s="12"/>
      <c r="E87" s="12"/>
      <c r="F87" s="10"/>
      <c r="G87" s="254">
        <v>4</v>
      </c>
      <c r="H87" s="252">
        <v>120</v>
      </c>
      <c r="I87" s="17">
        <v>8</v>
      </c>
      <c r="J87" s="11" t="s">
        <v>220</v>
      </c>
      <c r="K87" s="4" t="s">
        <v>220</v>
      </c>
      <c r="L87" s="12"/>
      <c r="M87" s="13">
        <f>H87-I87</f>
        <v>112</v>
      </c>
      <c r="N87" s="30"/>
      <c r="O87" s="109"/>
      <c r="P87" s="14"/>
      <c r="Q87" s="286" t="s">
        <v>222</v>
      </c>
      <c r="R87" s="101"/>
      <c r="S87" s="14"/>
      <c r="T87" s="40"/>
      <c r="U87" s="14"/>
      <c r="V87" s="26"/>
      <c r="W87" s="104"/>
      <c r="X87" s="104"/>
      <c r="Y87" s="220">
        <v>4</v>
      </c>
      <c r="Z87" s="2">
        <v>2</v>
      </c>
    </row>
    <row r="88" spans="1:26" ht="15.75" customHeight="1">
      <c r="A88" s="117" t="s">
        <v>151</v>
      </c>
      <c r="B88" s="22" t="s">
        <v>30</v>
      </c>
      <c r="C88" s="5"/>
      <c r="D88" s="5"/>
      <c r="E88" s="5"/>
      <c r="F88" s="5">
        <v>4</v>
      </c>
      <c r="G88" s="254">
        <v>1.5</v>
      </c>
      <c r="H88" s="252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220</v>
      </c>
      <c r="T88" s="40"/>
      <c r="U88" s="14"/>
      <c r="V88" s="26"/>
      <c r="W88" s="104"/>
      <c r="X88" s="104"/>
      <c r="Y88" s="220">
        <f t="shared" si="2"/>
        <v>0</v>
      </c>
      <c r="Z88" s="2">
        <f t="shared" si="2"/>
        <v>0</v>
      </c>
    </row>
    <row r="89" spans="1:26" ht="15.75" customHeight="1">
      <c r="A89" s="117" t="s">
        <v>152</v>
      </c>
      <c r="B89" s="19" t="s">
        <v>53</v>
      </c>
      <c r="C89" s="4"/>
      <c r="D89" s="4"/>
      <c r="E89" s="4"/>
      <c r="F89" s="4"/>
      <c r="G89" s="254">
        <v>6.5</v>
      </c>
      <c r="H89" s="270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20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4">
        <v>2.5</v>
      </c>
      <c r="H90" s="270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20">
        <f t="shared" si="2"/>
        <v>0</v>
      </c>
      <c r="Z90" s="2">
        <f t="shared" si="2"/>
        <v>0</v>
      </c>
    </row>
    <row r="91" spans="1:26" ht="15.75" customHeight="1">
      <c r="A91" s="117" t="s">
        <v>153</v>
      </c>
      <c r="B91" s="22" t="s">
        <v>30</v>
      </c>
      <c r="C91" s="4">
        <v>4</v>
      </c>
      <c r="D91" s="4"/>
      <c r="E91" s="4"/>
      <c r="F91" s="4"/>
      <c r="G91" s="254">
        <v>4</v>
      </c>
      <c r="H91" s="270">
        <f>G91*30</f>
        <v>120</v>
      </c>
      <c r="I91" s="17">
        <v>8</v>
      </c>
      <c r="J91" s="11" t="s">
        <v>220</v>
      </c>
      <c r="K91" s="4" t="s">
        <v>220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222</v>
      </c>
      <c r="T91" s="69"/>
      <c r="U91" s="4"/>
      <c r="V91" s="26"/>
      <c r="W91" s="104"/>
      <c r="X91" s="104"/>
      <c r="Y91" s="220">
        <v>4</v>
      </c>
      <c r="Z91" s="2">
        <v>2</v>
      </c>
    </row>
    <row r="92" spans="1:26" ht="15.75" customHeight="1">
      <c r="A92" s="117" t="s">
        <v>154</v>
      </c>
      <c r="B92" s="19" t="s">
        <v>169</v>
      </c>
      <c r="C92" s="4"/>
      <c r="D92" s="4"/>
      <c r="E92" s="4"/>
      <c r="F92" s="4"/>
      <c r="G92" s="252">
        <f>H92/30</f>
        <v>4</v>
      </c>
      <c r="H92" s="270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20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217</v>
      </c>
      <c r="C93" s="4"/>
      <c r="D93" s="4"/>
      <c r="E93" s="4"/>
      <c r="F93" s="4"/>
      <c r="G93" s="252">
        <f>H93/30</f>
        <v>2</v>
      </c>
      <c r="H93" s="288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20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218</v>
      </c>
      <c r="C94" s="4"/>
      <c r="D94" s="4"/>
      <c r="E94" s="4"/>
      <c r="F94" s="4"/>
      <c r="G94" s="252">
        <v>0.5</v>
      </c>
      <c r="H94" s="288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20">
        <f t="shared" si="2"/>
        <v>0</v>
      </c>
      <c r="Z94" s="2">
        <f t="shared" si="2"/>
        <v>0</v>
      </c>
    </row>
    <row r="95" spans="1:26" ht="15.75" customHeight="1">
      <c r="A95" s="117" t="s">
        <v>155</v>
      </c>
      <c r="B95" s="67" t="s">
        <v>30</v>
      </c>
      <c r="C95" s="4">
        <v>6</v>
      </c>
      <c r="D95" s="4"/>
      <c r="E95" s="4"/>
      <c r="F95" s="4"/>
      <c r="G95" s="252">
        <v>1.5</v>
      </c>
      <c r="H95" s="252">
        <v>45</v>
      </c>
      <c r="I95" s="17">
        <v>4</v>
      </c>
      <c r="J95" s="4" t="s">
        <v>220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9" t="s">
        <v>220</v>
      </c>
      <c r="V95" s="26"/>
      <c r="W95" s="104"/>
      <c r="X95" s="104"/>
      <c r="Y95" s="220" t="str">
        <f t="shared" si="2"/>
        <v>4/0</v>
      </c>
      <c r="Z95" s="2">
        <f t="shared" si="2"/>
        <v>0</v>
      </c>
    </row>
    <row r="96" spans="1:26" ht="15.75" customHeight="1">
      <c r="A96" s="117" t="s">
        <v>156</v>
      </c>
      <c r="B96" s="19" t="s">
        <v>57</v>
      </c>
      <c r="C96" s="4"/>
      <c r="D96" s="4"/>
      <c r="E96" s="4"/>
      <c r="F96" s="4"/>
      <c r="G96" s="204">
        <f>H96/30</f>
        <v>9</v>
      </c>
      <c r="H96" s="205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20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4">
        <v>3</v>
      </c>
      <c r="H97" s="206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20">
        <f t="shared" si="2"/>
        <v>0</v>
      </c>
      <c r="Z97" s="2">
        <f t="shared" si="2"/>
        <v>0</v>
      </c>
    </row>
    <row r="98" spans="1:26" ht="15.75" customHeight="1">
      <c r="A98" s="117" t="s">
        <v>157</v>
      </c>
      <c r="B98" s="22" t="s">
        <v>30</v>
      </c>
      <c r="C98" s="4"/>
      <c r="D98" s="4">
        <v>1</v>
      </c>
      <c r="E98" s="4"/>
      <c r="F98" s="4"/>
      <c r="G98" s="204">
        <f>H98/30</f>
        <v>4</v>
      </c>
      <c r="H98" s="197">
        <v>120</v>
      </c>
      <c r="I98" s="17">
        <v>8</v>
      </c>
      <c r="J98" s="11" t="s">
        <v>220</v>
      </c>
      <c r="K98" s="12" t="s">
        <v>220</v>
      </c>
      <c r="L98" s="4"/>
      <c r="M98" s="13">
        <f>H98-I98</f>
        <v>112</v>
      </c>
      <c r="N98" s="290" t="s">
        <v>222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20" t="str">
        <f t="shared" si="2"/>
        <v>4/0</v>
      </c>
      <c r="Z98" s="2" t="str">
        <f t="shared" si="2"/>
        <v>4/0</v>
      </c>
    </row>
    <row r="99" spans="1:26" ht="15.75" customHeight="1">
      <c r="A99" s="117" t="s">
        <v>158</v>
      </c>
      <c r="B99" s="22" t="s">
        <v>30</v>
      </c>
      <c r="C99" s="4">
        <v>2</v>
      </c>
      <c r="D99" s="4"/>
      <c r="E99" s="4"/>
      <c r="F99" s="4"/>
      <c r="G99" s="204">
        <f>H99/30</f>
        <v>2</v>
      </c>
      <c r="H99" s="197">
        <v>60</v>
      </c>
      <c r="I99" s="17">
        <v>4</v>
      </c>
      <c r="J99" s="11" t="s">
        <v>220</v>
      </c>
      <c r="K99" s="12"/>
      <c r="L99" s="4"/>
      <c r="M99" s="13">
        <f>H99-I99</f>
        <v>56</v>
      </c>
      <c r="N99" s="30"/>
      <c r="O99" s="109"/>
      <c r="P99" s="14" t="s">
        <v>220</v>
      </c>
      <c r="Q99" s="32"/>
      <c r="R99" s="100"/>
      <c r="S99" s="14"/>
      <c r="T99" s="40"/>
      <c r="U99" s="14"/>
      <c r="V99" s="26"/>
      <c r="W99" s="104"/>
      <c r="X99" s="104"/>
      <c r="Y99" s="220" t="str">
        <f t="shared" si="2"/>
        <v>4/0</v>
      </c>
      <c r="Z99" s="2">
        <f t="shared" si="2"/>
        <v>0</v>
      </c>
    </row>
    <row r="100" spans="1:26" ht="15.75" customHeight="1">
      <c r="A100" s="117" t="s">
        <v>159</v>
      </c>
      <c r="B100" s="19" t="s">
        <v>55</v>
      </c>
      <c r="C100" s="4"/>
      <c r="D100" s="4"/>
      <c r="E100" s="4"/>
      <c r="F100" s="4"/>
      <c r="G100" s="254">
        <v>4.5</v>
      </c>
      <c r="H100" s="270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20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4">
        <v>2</v>
      </c>
      <c r="H101" s="287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20">
        <f t="shared" si="2"/>
        <v>0</v>
      </c>
      <c r="Z101" s="2">
        <f t="shared" si="2"/>
        <v>0</v>
      </c>
    </row>
    <row r="102" spans="1:26" ht="15.75" customHeight="1">
      <c r="A102" s="117" t="s">
        <v>160</v>
      </c>
      <c r="B102" s="22" t="s">
        <v>30</v>
      </c>
      <c r="C102" s="4">
        <v>6</v>
      </c>
      <c r="D102" s="4"/>
      <c r="E102" s="4"/>
      <c r="F102" s="4"/>
      <c r="G102" s="254">
        <v>2.5</v>
      </c>
      <c r="H102" s="287">
        <f>30*G102</f>
        <v>75</v>
      </c>
      <c r="I102" s="17">
        <v>8</v>
      </c>
      <c r="J102" s="11" t="s">
        <v>220</v>
      </c>
      <c r="K102" s="4" t="s">
        <v>220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6" t="s">
        <v>222</v>
      </c>
      <c r="V102" s="26"/>
      <c r="W102" s="104"/>
      <c r="X102" s="104"/>
      <c r="Y102" s="220">
        <v>4</v>
      </c>
      <c r="Z102" s="2">
        <v>2</v>
      </c>
    </row>
    <row r="103" spans="1:26" ht="15.75" customHeight="1">
      <c r="A103" s="117" t="s">
        <v>161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20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20">
        <f t="shared" si="2"/>
        <v>0</v>
      </c>
      <c r="Z104" s="2">
        <f t="shared" si="2"/>
        <v>0</v>
      </c>
    </row>
    <row r="105" spans="1:26" ht="15.75" customHeight="1">
      <c r="A105" s="117" t="s">
        <v>162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220</v>
      </c>
      <c r="K105" s="4" t="s">
        <v>220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222</v>
      </c>
      <c r="U105" s="14"/>
      <c r="V105" s="26"/>
      <c r="W105" s="104"/>
      <c r="X105" s="104"/>
      <c r="Y105" s="220">
        <v>4</v>
      </c>
      <c r="Z105" s="2">
        <v>2</v>
      </c>
    </row>
    <row r="106" spans="1:26" ht="15.75" customHeight="1">
      <c r="A106" s="117" t="s">
        <v>163</v>
      </c>
      <c r="B106" s="66" t="s">
        <v>65</v>
      </c>
      <c r="C106" s="4"/>
      <c r="D106" s="4"/>
      <c r="E106" s="4"/>
      <c r="F106" s="4"/>
      <c r="G106" s="204">
        <v>6</v>
      </c>
      <c r="H106" s="205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20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4">
        <v>1</v>
      </c>
      <c r="H107" s="205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20">
        <f t="shared" si="2"/>
        <v>0</v>
      </c>
      <c r="Z107" s="2">
        <f t="shared" si="2"/>
        <v>0</v>
      </c>
    </row>
    <row r="108" spans="1:26" ht="15.75" customHeight="1" thickBot="1">
      <c r="A108" s="117" t="s">
        <v>164</v>
      </c>
      <c r="B108" s="68" t="s">
        <v>30</v>
      </c>
      <c r="C108" s="8">
        <v>3</v>
      </c>
      <c r="D108" s="8"/>
      <c r="E108" s="8"/>
      <c r="F108" s="8"/>
      <c r="G108" s="204">
        <v>5</v>
      </c>
      <c r="H108" s="205">
        <f>G108*30</f>
        <v>150</v>
      </c>
      <c r="I108" s="17">
        <v>8</v>
      </c>
      <c r="J108" s="11" t="s">
        <v>220</v>
      </c>
      <c r="K108" s="4" t="s">
        <v>220</v>
      </c>
      <c r="L108" s="8"/>
      <c r="M108" s="15">
        <f>H108-I108</f>
        <v>142</v>
      </c>
      <c r="N108" s="35"/>
      <c r="O108" s="105"/>
      <c r="P108" s="15"/>
      <c r="Q108" s="69" t="s">
        <v>222</v>
      </c>
      <c r="R108" s="102"/>
      <c r="S108" s="24"/>
      <c r="T108" s="39"/>
      <c r="U108" s="24"/>
      <c r="V108" s="65"/>
      <c r="W108" s="104">
        <v>32</v>
      </c>
      <c r="X108" s="104"/>
      <c r="Y108" s="220">
        <v>4</v>
      </c>
      <c r="Z108" s="2">
        <v>2</v>
      </c>
    </row>
    <row r="109" spans="1:26" ht="18" customHeight="1" thickBot="1">
      <c r="A109" s="727" t="s">
        <v>4</v>
      </c>
      <c r="B109" s="728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20">
        <f t="shared" si="2"/>
        <v>0</v>
      </c>
      <c r="Z109" s="2">
        <f t="shared" si="2"/>
        <v>0</v>
      </c>
    </row>
    <row r="110" spans="1:26" ht="18" customHeight="1" thickBot="1">
      <c r="A110" s="727" t="s">
        <v>63</v>
      </c>
      <c r="B110" s="728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20">
        <f t="shared" si="2"/>
        <v>0</v>
      </c>
      <c r="Z110" s="2">
        <f t="shared" si="2"/>
        <v>0</v>
      </c>
    </row>
    <row r="111" spans="1:26" ht="18" customHeight="1" thickBot="1">
      <c r="A111" s="727" t="s">
        <v>64</v>
      </c>
      <c r="B111" s="728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91" t="s">
        <v>222</v>
      </c>
      <c r="O111" s="291"/>
      <c r="P111" s="291" t="s">
        <v>269</v>
      </c>
      <c r="Q111" s="292" t="s">
        <v>270</v>
      </c>
      <c r="R111" s="46"/>
      <c r="S111" s="292" t="s">
        <v>270</v>
      </c>
      <c r="T111" s="292" t="s">
        <v>271</v>
      </c>
      <c r="U111" s="292" t="s">
        <v>271</v>
      </c>
      <c r="V111" s="29"/>
      <c r="W111" s="200"/>
      <c r="X111" s="200"/>
      <c r="Y111" s="221">
        <f>SUM(Y63:Y110)</f>
        <v>48</v>
      </c>
      <c r="Z111" s="221">
        <f>SUM(Z63:Z110)</f>
        <v>20</v>
      </c>
    </row>
    <row r="112" spans="1:24" s="90" customFormat="1" ht="15.75">
      <c r="A112" s="642" t="s">
        <v>110</v>
      </c>
      <c r="B112" s="642"/>
      <c r="C112" s="642"/>
      <c r="D112" s="642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  <c r="V112" s="643"/>
      <c r="W112" s="196"/>
      <c r="X112" s="196"/>
    </row>
    <row r="113" spans="1:24" s="90" customFormat="1" ht="16.5" thickBot="1">
      <c r="A113" s="634" t="s">
        <v>172</v>
      </c>
      <c r="B113" s="634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5"/>
      <c r="W113" s="236"/>
      <c r="X113" s="236"/>
    </row>
    <row r="114" spans="1:24" ht="15.75" customHeight="1">
      <c r="A114" s="119" t="s">
        <v>173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2">
        <f>J114</f>
        <v>0</v>
      </c>
      <c r="X114" s="242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2">
        <f aca="true" t="shared" si="3" ref="W115:X158">J115</f>
        <v>0</v>
      </c>
      <c r="X115" s="242">
        <f t="shared" si="3"/>
        <v>0</v>
      </c>
    </row>
    <row r="116" spans="1:24" ht="15.75" customHeight="1">
      <c r="A116" s="120" t="s">
        <v>174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220</v>
      </c>
      <c r="T116" s="32"/>
      <c r="U116" s="5"/>
      <c r="V116" s="26"/>
      <c r="W116" s="242">
        <f t="shared" si="3"/>
        <v>4</v>
      </c>
      <c r="X116" s="242">
        <f t="shared" si="3"/>
        <v>0</v>
      </c>
    </row>
    <row r="117" spans="1:24" ht="15.75" customHeight="1">
      <c r="A117" s="120" t="s">
        <v>175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222</v>
      </c>
      <c r="U117" s="5"/>
      <c r="V117" s="26"/>
      <c r="W117" s="242">
        <f t="shared" si="3"/>
        <v>4</v>
      </c>
      <c r="X117" s="242">
        <f t="shared" si="3"/>
        <v>4</v>
      </c>
    </row>
    <row r="118" spans="1:24" ht="15.75" customHeight="1">
      <c r="A118" s="120" t="s">
        <v>176</v>
      </c>
      <c r="B118" s="19" t="s">
        <v>36</v>
      </c>
      <c r="C118" s="4"/>
      <c r="D118" s="4"/>
      <c r="E118" s="4"/>
      <c r="F118" s="4"/>
      <c r="G118" s="254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2">
        <f t="shared" si="3"/>
        <v>0</v>
      </c>
      <c r="X118" s="242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4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2">
        <f t="shared" si="3"/>
        <v>0</v>
      </c>
      <c r="X119" s="242">
        <f t="shared" si="3"/>
        <v>0</v>
      </c>
    </row>
    <row r="120" spans="1:24" ht="15.75" customHeight="1">
      <c r="A120" s="120" t="s">
        <v>177</v>
      </c>
      <c r="B120" s="22" t="s">
        <v>272</v>
      </c>
      <c r="C120" s="4"/>
      <c r="D120" s="252">
        <v>5</v>
      </c>
      <c r="E120" s="4"/>
      <c r="F120" s="4"/>
      <c r="G120" s="254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3" t="s">
        <v>220</v>
      </c>
      <c r="U120" s="13"/>
      <c r="V120" s="26"/>
      <c r="W120" s="242">
        <f t="shared" si="3"/>
        <v>4</v>
      </c>
      <c r="X120" s="242">
        <f t="shared" si="3"/>
        <v>0</v>
      </c>
    </row>
    <row r="121" spans="1:24" ht="15.75" customHeight="1" hidden="1">
      <c r="A121" s="69" t="s">
        <v>178</v>
      </c>
      <c r="B121" s="50" t="s">
        <v>37</v>
      </c>
      <c r="C121" s="4"/>
      <c r="D121" s="4"/>
      <c r="E121" s="4"/>
      <c r="F121" s="4"/>
      <c r="G121" s="204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2">
        <f t="shared" si="3"/>
        <v>0</v>
      </c>
      <c r="X121" s="242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4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2">
        <f t="shared" si="3"/>
        <v>0</v>
      </c>
      <c r="X122" s="242">
        <f t="shared" si="3"/>
        <v>0</v>
      </c>
    </row>
    <row r="123" spans="1:24" ht="15.75" customHeight="1">
      <c r="A123" s="69" t="s">
        <v>178</v>
      </c>
      <c r="B123" s="50" t="s">
        <v>273</v>
      </c>
      <c r="C123" s="4"/>
      <c r="D123" s="4">
        <v>1</v>
      </c>
      <c r="E123" s="4"/>
      <c r="F123" s="4"/>
      <c r="G123" s="254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2">
        <f t="shared" si="3"/>
        <v>4</v>
      </c>
      <c r="X123" s="242">
        <f t="shared" si="3"/>
        <v>0</v>
      </c>
    </row>
    <row r="124" spans="1:24" ht="15.75" customHeight="1">
      <c r="A124" s="69" t="s">
        <v>180</v>
      </c>
      <c r="B124" s="57" t="s">
        <v>167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2">
        <f t="shared" si="3"/>
        <v>0</v>
      </c>
      <c r="X124" s="242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2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2">
        <f t="shared" si="3"/>
        <v>0</v>
      </c>
      <c r="X125" s="242">
        <f t="shared" si="3"/>
        <v>0</v>
      </c>
    </row>
    <row r="126" spans="1:24" ht="15.75" customHeight="1">
      <c r="A126" s="69" t="s">
        <v>181</v>
      </c>
      <c r="B126" s="22" t="s">
        <v>30</v>
      </c>
      <c r="C126" s="8"/>
      <c r="D126" s="8">
        <v>6</v>
      </c>
      <c r="E126" s="8"/>
      <c r="F126" s="8"/>
      <c r="G126" s="252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2">
        <f t="shared" si="3"/>
        <v>4</v>
      </c>
      <c r="X126" s="242">
        <f t="shared" si="3"/>
        <v>0</v>
      </c>
    </row>
    <row r="127" spans="1:24" ht="15.75" customHeight="1">
      <c r="A127" s="222" t="s">
        <v>182</v>
      </c>
      <c r="B127" s="190" t="s">
        <v>66</v>
      </c>
      <c r="C127" s="8"/>
      <c r="D127" s="8"/>
      <c r="E127" s="8"/>
      <c r="F127" s="8"/>
      <c r="G127" s="252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2"/>
      <c r="X127" s="242"/>
    </row>
    <row r="128" spans="1:24" ht="15.75" customHeight="1">
      <c r="A128" s="296"/>
      <c r="B128" s="22" t="s">
        <v>29</v>
      </c>
      <c r="C128" s="8"/>
      <c r="D128" s="8"/>
      <c r="E128" s="8"/>
      <c r="F128" s="8"/>
      <c r="G128" s="252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2"/>
      <c r="X128" s="242"/>
    </row>
    <row r="129" spans="1:26" s="231" customFormat="1" ht="15.75" customHeight="1">
      <c r="A129" s="296" t="s">
        <v>274</v>
      </c>
      <c r="B129" s="22" t="s">
        <v>30</v>
      </c>
      <c r="C129" s="223"/>
      <c r="D129" s="223">
        <v>5</v>
      </c>
      <c r="E129" s="223"/>
      <c r="F129" s="223"/>
      <c r="G129" s="224">
        <v>3</v>
      </c>
      <c r="H129" s="224">
        <f>G129*30</f>
        <v>90</v>
      </c>
      <c r="I129" s="225">
        <v>8</v>
      </c>
      <c r="J129" s="226">
        <v>4</v>
      </c>
      <c r="K129" s="224">
        <v>4</v>
      </c>
      <c r="L129" s="224"/>
      <c r="M129" s="227">
        <f>H129-I129</f>
        <v>82</v>
      </c>
      <c r="N129" s="228"/>
      <c r="O129" s="229"/>
      <c r="P129" s="227"/>
      <c r="Q129" s="228"/>
      <c r="R129" s="229"/>
      <c r="S129" s="230"/>
      <c r="T129" s="222" t="s">
        <v>222</v>
      </c>
      <c r="U129" s="227"/>
      <c r="V129" s="230"/>
      <c r="W129" s="242">
        <v>4</v>
      </c>
      <c r="X129" s="242">
        <v>2</v>
      </c>
      <c r="Z129" s="231" t="s">
        <v>245</v>
      </c>
    </row>
    <row r="130" spans="1:24" s="231" customFormat="1" ht="15.75" customHeight="1" hidden="1">
      <c r="A130" s="296"/>
      <c r="B130" s="22"/>
      <c r="C130" s="223"/>
      <c r="D130" s="223"/>
      <c r="E130" s="223"/>
      <c r="F130" s="223"/>
      <c r="G130" s="224"/>
      <c r="H130" s="193"/>
      <c r="I130" s="225"/>
      <c r="J130" s="226"/>
      <c r="K130" s="224"/>
      <c r="L130" s="224"/>
      <c r="M130" s="227"/>
      <c r="N130" s="294"/>
      <c r="O130" s="229"/>
      <c r="P130" s="227"/>
      <c r="Q130" s="228"/>
      <c r="R130" s="229"/>
      <c r="S130" s="227"/>
      <c r="T130" s="295"/>
      <c r="U130" s="227"/>
      <c r="V130" s="230"/>
      <c r="W130" s="242"/>
      <c r="X130" s="242"/>
    </row>
    <row r="131" spans="1:24" s="231" customFormat="1" ht="15.75" customHeight="1" hidden="1">
      <c r="A131" s="296"/>
      <c r="B131" s="22"/>
      <c r="C131" s="223"/>
      <c r="D131" s="223"/>
      <c r="E131" s="223"/>
      <c r="F131" s="223"/>
      <c r="G131" s="224"/>
      <c r="H131" s="193"/>
      <c r="I131" s="225"/>
      <c r="J131" s="226"/>
      <c r="K131" s="224"/>
      <c r="L131" s="224"/>
      <c r="M131" s="227"/>
      <c r="N131" s="294"/>
      <c r="O131" s="229"/>
      <c r="P131" s="227"/>
      <c r="Q131" s="228"/>
      <c r="R131" s="229"/>
      <c r="S131" s="227"/>
      <c r="T131" s="295"/>
      <c r="U131" s="227"/>
      <c r="V131" s="230"/>
      <c r="W131" s="242"/>
      <c r="X131" s="242"/>
    </row>
    <row r="132" spans="1:24" ht="15.75" customHeight="1">
      <c r="A132" s="119" t="s">
        <v>183</v>
      </c>
      <c r="B132" s="19" t="s">
        <v>40</v>
      </c>
      <c r="C132" s="4"/>
      <c r="D132" s="4"/>
      <c r="E132" s="4"/>
      <c r="F132" s="4"/>
      <c r="G132" s="252">
        <v>3.5</v>
      </c>
      <c r="H132" s="88">
        <f>30*G132</f>
        <v>105</v>
      </c>
      <c r="I132" s="17"/>
      <c r="J132" s="4"/>
      <c r="K132" s="12"/>
      <c r="L132" s="12"/>
      <c r="M132" s="13"/>
      <c r="N132" s="243"/>
      <c r="O132" s="243"/>
      <c r="P132" s="16"/>
      <c r="Q132" s="30"/>
      <c r="R132" s="98"/>
      <c r="S132" s="16"/>
      <c r="T132" s="33"/>
      <c r="U132" s="16"/>
      <c r="V132" s="31"/>
      <c r="W132" s="242">
        <f>J132</f>
        <v>0</v>
      </c>
      <c r="X132" s="242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2">
        <v>1</v>
      </c>
      <c r="H133" s="88">
        <f>30*G133</f>
        <v>30</v>
      </c>
      <c r="I133" s="17"/>
      <c r="J133" s="4"/>
      <c r="K133" s="12"/>
      <c r="L133" s="12"/>
      <c r="M133" s="13"/>
      <c r="N133" s="243"/>
      <c r="O133" s="243"/>
      <c r="P133" s="16"/>
      <c r="Q133" s="243"/>
      <c r="R133" s="243"/>
      <c r="S133" s="98"/>
      <c r="T133" s="33"/>
      <c r="U133" s="16"/>
      <c r="V133" s="31"/>
      <c r="W133" s="242">
        <f t="shared" si="3"/>
        <v>0</v>
      </c>
      <c r="X133" s="242">
        <f t="shared" si="3"/>
        <v>0</v>
      </c>
    </row>
    <row r="134" spans="1:24" ht="15.75" customHeight="1">
      <c r="A134" s="69" t="s">
        <v>184</v>
      </c>
      <c r="B134" s="22" t="s">
        <v>30</v>
      </c>
      <c r="C134" s="4"/>
      <c r="D134" s="4">
        <v>2</v>
      </c>
      <c r="E134" s="4"/>
      <c r="F134" s="4"/>
      <c r="G134" s="252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3"/>
      <c r="O134" s="243"/>
      <c r="P134" s="16"/>
      <c r="Q134" s="243" t="s">
        <v>222</v>
      </c>
      <c r="R134" s="243"/>
      <c r="S134" s="98"/>
      <c r="T134" s="33"/>
      <c r="U134" s="16"/>
      <c r="V134" s="31"/>
      <c r="W134" s="242">
        <f t="shared" si="3"/>
        <v>4</v>
      </c>
      <c r="X134" s="242">
        <f t="shared" si="3"/>
        <v>4</v>
      </c>
    </row>
    <row r="135" spans="1:24" ht="15.75" customHeight="1">
      <c r="A135" s="117" t="s">
        <v>185</v>
      </c>
      <c r="B135" s="19" t="s">
        <v>35</v>
      </c>
      <c r="C135" s="4"/>
      <c r="D135" s="4"/>
      <c r="E135" s="4"/>
      <c r="F135" s="4"/>
      <c r="G135" s="252">
        <v>3.5</v>
      </c>
      <c r="H135" s="205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2">
        <f t="shared" si="3"/>
        <v>0</v>
      </c>
      <c r="X135" s="242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2">
        <v>1</v>
      </c>
      <c r="H136" s="205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2">
        <f t="shared" si="3"/>
        <v>0</v>
      </c>
      <c r="X136" s="242">
        <f t="shared" si="3"/>
        <v>0</v>
      </c>
    </row>
    <row r="137" spans="1:24" ht="15.75" customHeight="1">
      <c r="A137" s="117" t="s">
        <v>186</v>
      </c>
      <c r="B137" s="22" t="s">
        <v>30</v>
      </c>
      <c r="C137" s="4">
        <v>4</v>
      </c>
      <c r="D137" s="4"/>
      <c r="E137" s="4"/>
      <c r="F137" s="4"/>
      <c r="G137" s="252">
        <v>2.5</v>
      </c>
      <c r="H137" s="205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4" t="s">
        <v>222</v>
      </c>
      <c r="T137" s="25"/>
      <c r="U137" s="15"/>
      <c r="V137" s="26"/>
      <c r="W137" s="242">
        <v>4</v>
      </c>
      <c r="X137" s="242">
        <v>2</v>
      </c>
    </row>
    <row r="138" spans="1:24" ht="15.75" customHeight="1">
      <c r="A138" s="120" t="s">
        <v>187</v>
      </c>
      <c r="B138" s="122" t="s">
        <v>170</v>
      </c>
      <c r="C138" s="4"/>
      <c r="D138" s="4"/>
      <c r="E138" s="4"/>
      <c r="F138" s="4"/>
      <c r="G138" s="252">
        <v>5</v>
      </c>
      <c r="H138" s="205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2">
        <f t="shared" si="3"/>
        <v>0</v>
      </c>
      <c r="X138" s="242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2">
        <v>1</v>
      </c>
      <c r="H139" s="205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2">
        <f t="shared" si="3"/>
        <v>0</v>
      </c>
      <c r="X139" s="242">
        <f t="shared" si="3"/>
        <v>0</v>
      </c>
    </row>
    <row r="140" spans="1:24" ht="15.75" customHeight="1">
      <c r="A140" s="120" t="s">
        <v>188</v>
      </c>
      <c r="B140" s="22" t="s">
        <v>30</v>
      </c>
      <c r="C140" s="4"/>
      <c r="D140" s="4">
        <v>5</v>
      </c>
      <c r="E140" s="4"/>
      <c r="F140" s="4"/>
      <c r="G140" s="252">
        <v>4</v>
      </c>
      <c r="H140" s="205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222</v>
      </c>
      <c r="U140" s="13"/>
      <c r="V140" s="26"/>
      <c r="W140" s="242">
        <v>4</v>
      </c>
      <c r="X140" s="242">
        <v>2</v>
      </c>
    </row>
    <row r="141" spans="1:24" ht="15.75" customHeight="1">
      <c r="A141" s="117" t="s">
        <v>189</v>
      </c>
      <c r="B141" s="50" t="s">
        <v>33</v>
      </c>
      <c r="C141" s="4"/>
      <c r="D141" s="4"/>
      <c r="E141" s="4"/>
      <c r="F141" s="4"/>
      <c r="G141" s="252">
        <v>3.5</v>
      </c>
      <c r="H141" s="205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2">
        <f t="shared" si="3"/>
        <v>0</v>
      </c>
      <c r="X141" s="242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2">
        <v>1</v>
      </c>
      <c r="H142" s="205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2">
        <f t="shared" si="3"/>
        <v>0</v>
      </c>
      <c r="X142" s="242">
        <f t="shared" si="3"/>
        <v>0</v>
      </c>
    </row>
    <row r="143" spans="1:24" ht="15.75" customHeight="1">
      <c r="A143" s="117" t="s">
        <v>190</v>
      </c>
      <c r="B143" s="22" t="s">
        <v>30</v>
      </c>
      <c r="C143" s="4"/>
      <c r="D143" s="4">
        <v>3</v>
      </c>
      <c r="E143" s="4"/>
      <c r="F143" s="4"/>
      <c r="G143" s="252">
        <v>2.5</v>
      </c>
      <c r="H143" s="205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2">
        <f t="shared" si="3"/>
        <v>4</v>
      </c>
      <c r="X143" s="242">
        <f t="shared" si="3"/>
        <v>0</v>
      </c>
    </row>
    <row r="144" spans="1:24" ht="15.75" customHeight="1">
      <c r="A144" s="120" t="s">
        <v>191</v>
      </c>
      <c r="B144" s="19" t="s">
        <v>41</v>
      </c>
      <c r="C144" s="4"/>
      <c r="D144" s="4"/>
      <c r="E144" s="4"/>
      <c r="F144" s="4"/>
      <c r="G144" s="252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2">
        <f t="shared" si="3"/>
        <v>0</v>
      </c>
      <c r="X144" s="242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2">
        <v>1</v>
      </c>
      <c r="H145" s="205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2">
        <f t="shared" si="3"/>
        <v>0</v>
      </c>
      <c r="X145" s="242">
        <f t="shared" si="3"/>
        <v>0</v>
      </c>
    </row>
    <row r="146" spans="1:24" ht="15.75" customHeight="1" hidden="1">
      <c r="A146" s="117" t="s">
        <v>192</v>
      </c>
      <c r="B146" s="22" t="s">
        <v>30</v>
      </c>
      <c r="C146" s="4"/>
      <c r="D146" s="4"/>
      <c r="E146" s="4"/>
      <c r="F146" s="4"/>
      <c r="G146" s="252"/>
      <c r="H146" s="205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2">
        <f t="shared" si="3"/>
        <v>0</v>
      </c>
      <c r="X146" s="242">
        <f t="shared" si="3"/>
        <v>0</v>
      </c>
    </row>
    <row r="147" spans="1:24" ht="15.75" customHeight="1">
      <c r="A147" s="117" t="s">
        <v>192</v>
      </c>
      <c r="B147" s="22" t="s">
        <v>30</v>
      </c>
      <c r="C147" s="4">
        <v>5</v>
      </c>
      <c r="D147" s="4"/>
      <c r="E147" s="4"/>
      <c r="F147" s="4"/>
      <c r="G147" s="252">
        <v>5.5</v>
      </c>
      <c r="H147" s="205">
        <f>30*G147</f>
        <v>165</v>
      </c>
      <c r="I147" s="17">
        <v>16</v>
      </c>
      <c r="J147" s="12">
        <v>10</v>
      </c>
      <c r="K147" s="303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6" t="s">
        <v>277</v>
      </c>
      <c r="U147" s="16"/>
      <c r="V147" s="31"/>
      <c r="W147" s="242">
        <v>4</v>
      </c>
      <c r="X147" s="242">
        <v>2</v>
      </c>
    </row>
    <row r="148" spans="1:24" ht="15.75" customHeight="1">
      <c r="A148" s="117" t="s">
        <v>194</v>
      </c>
      <c r="B148" s="19" t="s">
        <v>171</v>
      </c>
      <c r="C148" s="4"/>
      <c r="D148" s="4"/>
      <c r="E148" s="4"/>
      <c r="F148" s="4"/>
      <c r="G148" s="252">
        <v>4</v>
      </c>
      <c r="H148" s="205">
        <v>120</v>
      </c>
      <c r="I148" s="17"/>
      <c r="J148" s="10"/>
      <c r="K148" s="297"/>
      <c r="L148" s="4"/>
      <c r="M148" s="13"/>
      <c r="N148" s="30"/>
      <c r="O148" s="98"/>
      <c r="P148" s="16"/>
      <c r="Q148" s="33"/>
      <c r="R148" s="98"/>
      <c r="S148" s="16"/>
      <c r="T148" s="298"/>
      <c r="U148" s="16"/>
      <c r="V148" s="31"/>
      <c r="W148" s="242"/>
      <c r="X148" s="242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2">
        <v>1</v>
      </c>
      <c r="H149" s="205">
        <v>30</v>
      </c>
      <c r="I149" s="17"/>
      <c r="J149" s="10"/>
      <c r="K149" s="297"/>
      <c r="L149" s="4"/>
      <c r="M149" s="13"/>
      <c r="N149" s="30"/>
      <c r="O149" s="98"/>
      <c r="P149" s="16"/>
      <c r="Q149" s="33"/>
      <c r="R149" s="98"/>
      <c r="S149" s="16"/>
      <c r="T149" s="298"/>
      <c r="U149" s="16"/>
      <c r="V149" s="31"/>
      <c r="W149" s="242"/>
      <c r="X149" s="242"/>
    </row>
    <row r="150" spans="1:24" ht="15.75" customHeight="1">
      <c r="A150" s="117" t="s">
        <v>278</v>
      </c>
      <c r="B150" s="22" t="s">
        <v>30</v>
      </c>
      <c r="C150" s="4"/>
      <c r="D150" s="4">
        <v>6</v>
      </c>
      <c r="E150" s="4"/>
      <c r="F150" s="4"/>
      <c r="G150" s="252">
        <v>3</v>
      </c>
      <c r="H150" s="197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9" t="s">
        <v>222</v>
      </c>
      <c r="V150" s="31"/>
      <c r="W150" s="242">
        <v>6</v>
      </c>
      <c r="X150" s="242">
        <v>2</v>
      </c>
    </row>
    <row r="151" spans="1:24" ht="15.75" customHeight="1">
      <c r="A151" s="117" t="s">
        <v>195</v>
      </c>
      <c r="B151" s="19" t="s">
        <v>34</v>
      </c>
      <c r="C151" s="4"/>
      <c r="D151" s="4"/>
      <c r="E151" s="4"/>
      <c r="F151" s="4"/>
      <c r="G151" s="252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2">
        <f t="shared" si="3"/>
        <v>0</v>
      </c>
      <c r="X151" s="242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2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2">
        <f t="shared" si="3"/>
        <v>0</v>
      </c>
      <c r="X152" s="242">
        <f t="shared" si="3"/>
        <v>0</v>
      </c>
    </row>
    <row r="153" spans="1:24" ht="15.75" customHeight="1">
      <c r="A153" s="120" t="s">
        <v>196</v>
      </c>
      <c r="B153" s="22" t="s">
        <v>30</v>
      </c>
      <c r="C153" s="4"/>
      <c r="D153" s="4">
        <v>6</v>
      </c>
      <c r="E153" s="4"/>
      <c r="F153" s="4"/>
      <c r="G153" s="252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300" t="s">
        <v>222</v>
      </c>
      <c r="V153" s="26"/>
      <c r="W153" s="242">
        <f t="shared" si="3"/>
        <v>4</v>
      </c>
      <c r="X153" s="242">
        <f t="shared" si="3"/>
        <v>4</v>
      </c>
    </row>
    <row r="154" spans="1:24" ht="15.75" customHeight="1">
      <c r="A154" s="158" t="s">
        <v>197</v>
      </c>
      <c r="B154" s="67" t="s">
        <v>216</v>
      </c>
      <c r="C154" s="4"/>
      <c r="D154" s="4"/>
      <c r="E154" s="4"/>
      <c r="F154" s="4"/>
      <c r="G154" s="252">
        <v>3.5</v>
      </c>
      <c r="H154" s="205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2">
        <f t="shared" si="3"/>
        <v>0</v>
      </c>
      <c r="X154" s="242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2">
        <v>1</v>
      </c>
      <c r="H155" s="205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2">
        <f t="shared" si="3"/>
        <v>0</v>
      </c>
      <c r="X155" s="242">
        <f t="shared" si="3"/>
        <v>0</v>
      </c>
    </row>
    <row r="156" spans="1:24" ht="16.5" thickBot="1">
      <c r="A156" s="158" t="s">
        <v>279</v>
      </c>
      <c r="B156" s="67" t="s">
        <v>30</v>
      </c>
      <c r="C156" s="4"/>
      <c r="D156" s="4">
        <v>6</v>
      </c>
      <c r="E156" s="4"/>
      <c r="F156" s="4"/>
      <c r="G156" s="252">
        <v>2.5</v>
      </c>
      <c r="H156" s="205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222</v>
      </c>
      <c r="V156" s="219"/>
      <c r="W156" s="242">
        <v>4</v>
      </c>
      <c r="X156" s="242">
        <v>2</v>
      </c>
    </row>
    <row r="157" spans="1:26" ht="18" customHeight="1" thickBot="1">
      <c r="A157" s="727" t="s">
        <v>4</v>
      </c>
      <c r="B157" s="728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301"/>
      <c r="V157" s="302"/>
      <c r="W157" s="242">
        <f t="shared" si="3"/>
        <v>0</v>
      </c>
      <c r="X157" s="242">
        <f t="shared" si="3"/>
        <v>0</v>
      </c>
      <c r="Z157" s="2">
        <f>G157*30</f>
        <v>1650</v>
      </c>
    </row>
    <row r="158" spans="1:26" ht="18" customHeight="1" thickBot="1">
      <c r="A158" s="727" t="s">
        <v>63</v>
      </c>
      <c r="B158" s="728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2">
        <f t="shared" si="3"/>
        <v>0</v>
      </c>
      <c r="X158" s="242">
        <f t="shared" si="3"/>
        <v>0</v>
      </c>
      <c r="Z158" s="2">
        <f>G158*30</f>
        <v>450</v>
      </c>
    </row>
    <row r="159" spans="1:26" ht="18" customHeight="1" thickBot="1">
      <c r="A159" s="727" t="s">
        <v>64</v>
      </c>
      <c r="B159" s="728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230</v>
      </c>
      <c r="T159" s="46" t="s">
        <v>223</v>
      </c>
      <c r="U159" s="46" t="s">
        <v>230</v>
      </c>
      <c r="V159" s="29"/>
      <c r="W159" s="245">
        <f>SUM(W114:W158)</f>
        <v>58</v>
      </c>
      <c r="X159" s="245">
        <f>SUM(X114:X158)</f>
        <v>24</v>
      </c>
      <c r="Z159" s="2">
        <f>G159*30</f>
        <v>1200</v>
      </c>
    </row>
    <row r="160" spans="1:24" s="90" customFormat="1" ht="15.75">
      <c r="A160" s="632" t="s">
        <v>238</v>
      </c>
      <c r="B160" s="632"/>
      <c r="C160" s="632"/>
      <c r="D160" s="632"/>
      <c r="E160" s="632"/>
      <c r="F160" s="632"/>
      <c r="G160" s="632"/>
      <c r="H160" s="632"/>
      <c r="I160" s="632"/>
      <c r="J160" s="632"/>
      <c r="K160" s="632"/>
      <c r="L160" s="632"/>
      <c r="M160" s="632"/>
      <c r="N160" s="632"/>
      <c r="O160" s="632"/>
      <c r="P160" s="632"/>
      <c r="Q160" s="632"/>
      <c r="R160" s="632"/>
      <c r="S160" s="632"/>
      <c r="T160" s="632"/>
      <c r="U160" s="632"/>
      <c r="V160" s="633"/>
      <c r="W160" s="196"/>
      <c r="X160" s="196"/>
    </row>
    <row r="161" spans="1:24" s="186" customFormat="1" ht="15.75">
      <c r="A161" s="155" t="s">
        <v>165</v>
      </c>
      <c r="B161" s="19" t="s">
        <v>26</v>
      </c>
      <c r="C161" s="4"/>
      <c r="D161" s="4" t="s">
        <v>249</v>
      </c>
      <c r="E161" s="4"/>
      <c r="F161" s="4"/>
      <c r="G161" s="197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166</v>
      </c>
      <c r="B162" s="184" t="s">
        <v>62</v>
      </c>
      <c r="C162" s="5"/>
      <c r="D162" s="5" t="s">
        <v>249</v>
      </c>
      <c r="E162" s="5"/>
      <c r="F162" s="5"/>
      <c r="G162" s="204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27" t="s">
        <v>168</v>
      </c>
      <c r="B163" s="728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200"/>
      <c r="X163" s="200"/>
    </row>
    <row r="164" spans="1:24" ht="17.25" customHeight="1" thickBot="1">
      <c r="A164" s="729" t="s">
        <v>1</v>
      </c>
      <c r="B164" s="730"/>
      <c r="C164" s="730"/>
      <c r="D164" s="730"/>
      <c r="E164" s="730"/>
      <c r="F164" s="730"/>
      <c r="G164" s="730"/>
      <c r="H164" s="730"/>
      <c r="I164" s="730"/>
      <c r="J164" s="730"/>
      <c r="K164" s="730"/>
      <c r="L164" s="730"/>
      <c r="M164" s="730"/>
      <c r="N164" s="125" t="s">
        <v>234</v>
      </c>
      <c r="O164" s="125"/>
      <c r="P164" s="125" t="s">
        <v>240</v>
      </c>
      <c r="Q164" s="125" t="s">
        <v>231</v>
      </c>
      <c r="R164" s="125"/>
      <c r="S164" s="125" t="s">
        <v>232</v>
      </c>
      <c r="T164" s="125" t="s">
        <v>233</v>
      </c>
      <c r="U164" s="125" t="s">
        <v>239</v>
      </c>
      <c r="V164" s="126"/>
      <c r="W164" s="238"/>
      <c r="X164" s="238"/>
    </row>
    <row r="165" spans="1:24" ht="17.25" customHeight="1" thickBot="1">
      <c r="A165" s="710" t="s">
        <v>6</v>
      </c>
      <c r="B165" s="711"/>
      <c r="C165" s="711"/>
      <c r="D165" s="711"/>
      <c r="E165" s="711"/>
      <c r="F165" s="711"/>
      <c r="G165" s="711"/>
      <c r="H165" s="711"/>
      <c r="I165" s="711"/>
      <c r="J165" s="711"/>
      <c r="K165" s="711"/>
      <c r="L165" s="711"/>
      <c r="M165" s="711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9"/>
      <c r="X165" s="239"/>
    </row>
    <row r="166" spans="1:24" ht="17.25" customHeight="1" thickBot="1">
      <c r="A166" s="710" t="s">
        <v>2</v>
      </c>
      <c r="B166" s="711"/>
      <c r="C166" s="711"/>
      <c r="D166" s="711"/>
      <c r="E166" s="711"/>
      <c r="F166" s="711"/>
      <c r="G166" s="711"/>
      <c r="H166" s="711"/>
      <c r="I166" s="711"/>
      <c r="J166" s="711"/>
      <c r="K166" s="711"/>
      <c r="L166" s="711"/>
      <c r="M166" s="711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9"/>
      <c r="X166" s="239"/>
    </row>
    <row r="167" spans="1:24" ht="17.25" customHeight="1" thickBot="1">
      <c r="A167" s="710" t="s">
        <v>0</v>
      </c>
      <c r="B167" s="711"/>
      <c r="C167" s="711"/>
      <c r="D167" s="711"/>
      <c r="E167" s="711"/>
      <c r="F167" s="711"/>
      <c r="G167" s="711"/>
      <c r="H167" s="711"/>
      <c r="I167" s="711"/>
      <c r="J167" s="711"/>
      <c r="K167" s="711"/>
      <c r="L167" s="711"/>
      <c r="M167" s="731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9"/>
      <c r="X167" s="239"/>
    </row>
    <row r="168" spans="1:24" ht="17.25" customHeight="1" thickBot="1">
      <c r="A168" s="710" t="s">
        <v>28</v>
      </c>
      <c r="B168" s="711"/>
      <c r="C168" s="711"/>
      <c r="D168" s="711"/>
      <c r="E168" s="711"/>
      <c r="F168" s="711"/>
      <c r="G168" s="711"/>
      <c r="H168" s="711"/>
      <c r="I168" s="711"/>
      <c r="J168" s="711"/>
      <c r="K168" s="711"/>
      <c r="L168" s="711"/>
      <c r="M168" s="712"/>
      <c r="N168" s="713" t="s">
        <v>80</v>
      </c>
      <c r="O168" s="714"/>
      <c r="P168" s="715"/>
      <c r="Q168" s="713" t="s">
        <v>80</v>
      </c>
      <c r="R168" s="714"/>
      <c r="S168" s="715"/>
      <c r="T168" s="713" t="s">
        <v>79</v>
      </c>
      <c r="U168" s="715"/>
      <c r="V168" s="36"/>
      <c r="W168" s="240"/>
      <c r="X168" s="240"/>
    </row>
    <row r="169" spans="1:24" ht="18.75">
      <c r="A169" s="41"/>
      <c r="B169" s="716" t="s">
        <v>42</v>
      </c>
      <c r="C169" s="717"/>
      <c r="D169" s="717"/>
      <c r="E169" s="717"/>
      <c r="F169" s="717"/>
      <c r="G169" s="718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719"/>
      <c r="C170" s="720"/>
      <c r="D170" s="720"/>
      <c r="E170" s="720"/>
      <c r="F170" s="720"/>
      <c r="G170" s="720"/>
      <c r="M170" s="1"/>
      <c r="N170" s="607">
        <f>G19+G29+G35+G38+G41+G44+G50+G54+G58+G65+G75+G98+G99+G123+G134</f>
        <v>44.5</v>
      </c>
      <c r="O170" s="721"/>
      <c r="P170" s="721"/>
      <c r="Q170" s="722">
        <f>G32+G47+G68+G71+G76+G77+G80+G87+G88+G91+G108+G116+G120+G137+G143+G146</f>
        <v>42</v>
      </c>
      <c r="R170" s="723"/>
      <c r="S170" s="724"/>
      <c r="T170" s="722">
        <f>G13+G83+G84+G95+G102+G105+G117+G126+G129+G140+G147+G150+G153+G156+G163</f>
        <v>60.5</v>
      </c>
      <c r="U170" s="725"/>
      <c r="V170" s="726"/>
      <c r="W170" s="241"/>
      <c r="X170" s="241"/>
    </row>
    <row r="171" spans="1:24" ht="44.25" customHeight="1">
      <c r="A171" s="72" t="s">
        <v>75</v>
      </c>
      <c r="B171" s="73" t="s">
        <v>76</v>
      </c>
      <c r="M171" s="1"/>
      <c r="N171" s="123"/>
      <c r="O171" s="123"/>
      <c r="P171" s="123"/>
      <c r="Q171" s="703">
        <f>N170+Q170+T170</f>
        <v>147</v>
      </c>
      <c r="R171" s="704"/>
      <c r="S171" s="705"/>
      <c r="T171" s="123"/>
      <c r="U171" s="123"/>
      <c r="V171" s="123"/>
      <c r="W171" s="123"/>
      <c r="X171" s="123"/>
    </row>
    <row r="172" spans="1:22" ht="15.75" customHeight="1">
      <c r="A172" s="74" t="s">
        <v>77</v>
      </c>
      <c r="B172" s="73" t="s">
        <v>78</v>
      </c>
      <c r="M172" s="1"/>
      <c r="N172" s="1"/>
      <c r="Q172" s="1"/>
      <c r="T172" s="1"/>
      <c r="V172" s="1"/>
    </row>
    <row r="174" spans="2:11" ht="18.75">
      <c r="B174" s="121"/>
      <c r="C174" s="672"/>
      <c r="D174" s="706"/>
      <c r="E174" s="706"/>
      <c r="F174" s="706"/>
      <c r="G174" s="706"/>
      <c r="I174" s="707"/>
      <c r="J174" s="708"/>
      <c r="K174" s="708"/>
    </row>
    <row r="176" spans="2:11" ht="18.75">
      <c r="B176" s="121"/>
      <c r="C176" s="675"/>
      <c r="D176" s="676"/>
      <c r="E176" s="676"/>
      <c r="F176" s="676"/>
      <c r="G176" s="676"/>
      <c r="H176" s="121"/>
      <c r="I176" s="707"/>
      <c r="J176" s="708"/>
      <c r="K176" s="709"/>
    </row>
  </sheetData>
  <sheetProtection/>
  <mergeCells count="62"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T4:V4"/>
    <mergeCell ref="E5:E7"/>
    <mergeCell ref="F5:F7"/>
    <mergeCell ref="J5:J7"/>
    <mergeCell ref="K5:K7"/>
    <mergeCell ref="L5:L7"/>
    <mergeCell ref="N5:V5"/>
    <mergeCell ref="A9:V9"/>
    <mergeCell ref="A10:V10"/>
    <mergeCell ref="A23:B23"/>
    <mergeCell ref="A24:B24"/>
    <mergeCell ref="A25:B25"/>
    <mergeCell ref="A26:V26"/>
    <mergeCell ref="A59:B59"/>
    <mergeCell ref="A60:B60"/>
    <mergeCell ref="A61:B61"/>
    <mergeCell ref="A62:V62"/>
    <mergeCell ref="A109:B109"/>
    <mergeCell ref="A110:B110"/>
    <mergeCell ref="A111:B111"/>
    <mergeCell ref="A112:V112"/>
    <mergeCell ref="A113:V113"/>
    <mergeCell ref="A157:B157"/>
    <mergeCell ref="A158:B158"/>
    <mergeCell ref="A159:B159"/>
    <mergeCell ref="A160:V160"/>
    <mergeCell ref="A163:B163"/>
    <mergeCell ref="A164:M164"/>
    <mergeCell ref="A165:M165"/>
    <mergeCell ref="A166:M166"/>
    <mergeCell ref="A167:M167"/>
    <mergeCell ref="T168:U168"/>
    <mergeCell ref="B169:G169"/>
    <mergeCell ref="B170:G170"/>
    <mergeCell ref="N170:P170"/>
    <mergeCell ref="Q170:S170"/>
    <mergeCell ref="T170:V170"/>
    <mergeCell ref="Q171:S171"/>
    <mergeCell ref="C174:G174"/>
    <mergeCell ref="I174:K174"/>
    <mergeCell ref="C176:G176"/>
    <mergeCell ref="I176:K176"/>
    <mergeCell ref="A168:M168"/>
    <mergeCell ref="N168:P168"/>
    <mergeCell ref="Q168:S168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A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655" t="s">
        <v>244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195"/>
      <c r="X1" s="195"/>
    </row>
    <row r="2" spans="1:24" s="90" customFormat="1" ht="18.75" customHeight="1">
      <c r="A2" s="752" t="s">
        <v>3</v>
      </c>
      <c r="B2" s="754" t="s">
        <v>90</v>
      </c>
      <c r="C2" s="756" t="s">
        <v>5</v>
      </c>
      <c r="D2" s="757"/>
      <c r="E2" s="758"/>
      <c r="F2" s="759"/>
      <c r="G2" s="746" t="s">
        <v>91</v>
      </c>
      <c r="H2" s="754" t="s">
        <v>92</v>
      </c>
      <c r="I2" s="754"/>
      <c r="J2" s="754"/>
      <c r="K2" s="754"/>
      <c r="L2" s="754"/>
      <c r="M2" s="754"/>
      <c r="N2" s="636" t="s">
        <v>89</v>
      </c>
      <c r="O2" s="637"/>
      <c r="P2" s="637"/>
      <c r="Q2" s="637"/>
      <c r="R2" s="637"/>
      <c r="S2" s="637"/>
      <c r="T2" s="637"/>
      <c r="U2" s="637"/>
      <c r="V2" s="638"/>
      <c r="W2" s="232"/>
      <c r="X2" s="232"/>
    </row>
    <row r="3" spans="1:24" s="90" customFormat="1" ht="24.75" customHeight="1">
      <c r="A3" s="752"/>
      <c r="B3" s="754"/>
      <c r="C3" s="760"/>
      <c r="D3" s="761"/>
      <c r="E3" s="762"/>
      <c r="F3" s="763"/>
      <c r="G3" s="740"/>
      <c r="H3" s="745" t="s">
        <v>93</v>
      </c>
      <c r="I3" s="658" t="s">
        <v>94</v>
      </c>
      <c r="J3" s="658"/>
      <c r="K3" s="658"/>
      <c r="L3" s="658"/>
      <c r="M3" s="745" t="s">
        <v>95</v>
      </c>
      <c r="N3" s="639"/>
      <c r="O3" s="640"/>
      <c r="P3" s="640"/>
      <c r="Q3" s="640"/>
      <c r="R3" s="640"/>
      <c r="S3" s="640"/>
      <c r="T3" s="640"/>
      <c r="U3" s="640"/>
      <c r="V3" s="641"/>
      <c r="W3" s="232"/>
      <c r="X3" s="232"/>
    </row>
    <row r="4" spans="1:24" s="90" customFormat="1" ht="18" customHeight="1">
      <c r="A4" s="752"/>
      <c r="B4" s="754"/>
      <c r="C4" s="745" t="s">
        <v>96</v>
      </c>
      <c r="D4" s="745" t="s">
        <v>97</v>
      </c>
      <c r="E4" s="747" t="s">
        <v>98</v>
      </c>
      <c r="F4" s="748"/>
      <c r="G4" s="740"/>
      <c r="H4" s="745"/>
      <c r="I4" s="745" t="s">
        <v>99</v>
      </c>
      <c r="J4" s="749" t="s">
        <v>100</v>
      </c>
      <c r="K4" s="750"/>
      <c r="L4" s="751"/>
      <c r="M4" s="745"/>
      <c r="N4" s="658" t="s">
        <v>246</v>
      </c>
      <c r="O4" s="658"/>
      <c r="P4" s="658"/>
      <c r="Q4" s="658" t="s">
        <v>247</v>
      </c>
      <c r="R4" s="658"/>
      <c r="S4" s="658"/>
      <c r="T4" s="658" t="s">
        <v>101</v>
      </c>
      <c r="U4" s="658"/>
      <c r="V4" s="658"/>
      <c r="W4" s="233"/>
      <c r="X4" s="233"/>
    </row>
    <row r="5" spans="1:24" s="90" customFormat="1" ht="18">
      <c r="A5" s="752"/>
      <c r="B5" s="754"/>
      <c r="C5" s="745"/>
      <c r="D5" s="745"/>
      <c r="E5" s="737" t="s">
        <v>102</v>
      </c>
      <c r="F5" s="737" t="s">
        <v>103</v>
      </c>
      <c r="G5" s="740"/>
      <c r="H5" s="745"/>
      <c r="I5" s="745"/>
      <c r="J5" s="740" t="s">
        <v>104</v>
      </c>
      <c r="K5" s="743" t="s">
        <v>105</v>
      </c>
      <c r="L5" s="744" t="s">
        <v>106</v>
      </c>
      <c r="M5" s="745"/>
      <c r="N5" s="656"/>
      <c r="O5" s="656"/>
      <c r="P5" s="656"/>
      <c r="Q5" s="656"/>
      <c r="R5" s="656"/>
      <c r="S5" s="656"/>
      <c r="T5" s="656"/>
      <c r="U5" s="656"/>
      <c r="V5" s="657"/>
      <c r="W5" s="234"/>
      <c r="X5" s="234"/>
    </row>
    <row r="6" spans="1:24" s="90" customFormat="1" ht="19.5" customHeight="1">
      <c r="A6" s="752"/>
      <c r="B6" s="754"/>
      <c r="C6" s="745"/>
      <c r="D6" s="745"/>
      <c r="E6" s="738"/>
      <c r="F6" s="738"/>
      <c r="G6" s="740"/>
      <c r="H6" s="745"/>
      <c r="I6" s="745"/>
      <c r="J6" s="741"/>
      <c r="K6" s="741"/>
      <c r="L6" s="741"/>
      <c r="M6" s="745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248</v>
      </c>
      <c r="V6" s="110" t="s">
        <v>249</v>
      </c>
      <c r="W6" s="235"/>
      <c r="X6" s="235"/>
    </row>
    <row r="7" spans="1:24" s="90" customFormat="1" ht="42" customHeight="1" thickBot="1">
      <c r="A7" s="753"/>
      <c r="B7" s="755"/>
      <c r="C7" s="746"/>
      <c r="D7" s="746"/>
      <c r="E7" s="739"/>
      <c r="F7" s="739"/>
      <c r="G7" s="740"/>
      <c r="H7" s="746"/>
      <c r="I7" s="746"/>
      <c r="J7" s="742"/>
      <c r="K7" s="742"/>
      <c r="L7" s="742"/>
      <c r="M7" s="746"/>
      <c r="N7" s="91"/>
      <c r="O7" s="91"/>
      <c r="P7" s="91"/>
      <c r="Q7" s="91"/>
      <c r="R7" s="91"/>
      <c r="S7" s="91"/>
      <c r="T7" s="91"/>
      <c r="U7" s="91"/>
      <c r="V7" s="91"/>
      <c r="W7" s="235"/>
      <c r="X7" s="235"/>
    </row>
    <row r="8" spans="1:24" s="90" customFormat="1" ht="15.75">
      <c r="A8" s="92">
        <v>1</v>
      </c>
      <c r="B8" s="93" t="s">
        <v>107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3"/>
      <c r="X8" s="233"/>
    </row>
    <row r="9" spans="1:24" s="90" customFormat="1" ht="15.75">
      <c r="A9" s="642" t="s">
        <v>198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3"/>
      <c r="W9" s="196"/>
      <c r="X9" s="196"/>
    </row>
    <row r="10" spans="1:24" s="90" customFormat="1" ht="15.75">
      <c r="A10" s="634" t="s">
        <v>108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5"/>
      <c r="W10" s="236"/>
      <c r="X10" s="236"/>
    </row>
    <row r="11" spans="1:24" ht="30" customHeight="1">
      <c r="A11" s="115" t="s">
        <v>111</v>
      </c>
      <c r="B11" s="113" t="s">
        <v>219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221</v>
      </c>
      <c r="J13" s="5"/>
      <c r="K13" s="5"/>
      <c r="L13" s="5" t="s">
        <v>221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221</v>
      </c>
      <c r="V13" s="55"/>
      <c r="W13" s="104"/>
      <c r="X13" s="104"/>
    </row>
    <row r="14" spans="1:24" ht="20.25" customHeight="1">
      <c r="A14" s="116" t="s">
        <v>112</v>
      </c>
      <c r="B14" s="84" t="s">
        <v>83</v>
      </c>
      <c r="C14" s="85" t="s">
        <v>82</v>
      </c>
      <c r="D14" s="85"/>
      <c r="E14" s="85"/>
      <c r="F14" s="4"/>
      <c r="G14" s="252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113</v>
      </c>
      <c r="B15" s="84" t="s">
        <v>84</v>
      </c>
      <c r="C15" s="86"/>
      <c r="D15" s="86" t="s">
        <v>85</v>
      </c>
      <c r="E15" s="86"/>
      <c r="F15" s="4"/>
      <c r="G15" s="252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114</v>
      </c>
      <c r="B16" s="84" t="s">
        <v>86</v>
      </c>
      <c r="C16" s="85" t="s">
        <v>82</v>
      </c>
      <c r="D16" s="87"/>
      <c r="E16" s="87"/>
      <c r="F16" s="4"/>
      <c r="G16" s="252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115</v>
      </c>
      <c r="B17" s="19" t="s">
        <v>87</v>
      </c>
      <c r="C17" s="4"/>
      <c r="D17" s="4"/>
      <c r="E17" s="4"/>
      <c r="F17" s="4"/>
      <c r="G17" s="198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8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116</v>
      </c>
      <c r="B19" s="68" t="s">
        <v>30</v>
      </c>
      <c r="C19" s="8">
        <v>1</v>
      </c>
      <c r="D19" s="8"/>
      <c r="E19" s="8"/>
      <c r="F19" s="8"/>
      <c r="G19" s="199">
        <v>1.5</v>
      </c>
      <c r="H19" s="8">
        <f>G19*30</f>
        <v>45</v>
      </c>
      <c r="I19" s="163">
        <v>4</v>
      </c>
      <c r="J19" s="163" t="s">
        <v>220</v>
      </c>
      <c r="K19" s="163"/>
      <c r="L19" s="163"/>
      <c r="M19" s="164">
        <f>H19-I19</f>
        <v>41</v>
      </c>
      <c r="N19" s="165" t="s">
        <v>220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258</v>
      </c>
      <c r="B20" s="67" t="s">
        <v>259</v>
      </c>
      <c r="C20" s="4" t="s">
        <v>82</v>
      </c>
      <c r="D20" s="4"/>
      <c r="E20" s="4"/>
      <c r="F20" s="4"/>
      <c r="G20" s="251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260</v>
      </c>
      <c r="B21" s="67" t="s">
        <v>261</v>
      </c>
      <c r="C21" s="4" t="s">
        <v>82</v>
      </c>
      <c r="D21" s="4"/>
      <c r="E21" s="4"/>
      <c r="F21" s="4"/>
      <c r="G21" s="251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51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735" t="s">
        <v>4</v>
      </c>
      <c r="B23" s="736"/>
      <c r="C23" s="249"/>
      <c r="D23" s="249"/>
      <c r="E23" s="249"/>
      <c r="F23" s="249"/>
      <c r="G23" s="250">
        <f>G11+G14+G15+G16+G17+G20+G21</f>
        <v>28.5</v>
      </c>
      <c r="H23" s="250">
        <f>H11+H14+H15+H16+H17+H20+H21</f>
        <v>825</v>
      </c>
      <c r="I23" s="23"/>
      <c r="J23" s="246"/>
      <c r="K23" s="23"/>
      <c r="L23" s="23"/>
      <c r="M23" s="24"/>
      <c r="N23" s="247"/>
      <c r="O23" s="104"/>
      <c r="P23" s="24"/>
      <c r="Q23" s="34"/>
      <c r="R23" s="104"/>
      <c r="S23" s="24"/>
      <c r="T23" s="39"/>
      <c r="U23" s="248"/>
      <c r="V23" s="248"/>
      <c r="W23" s="104"/>
      <c r="X23" s="104"/>
    </row>
    <row r="24" spans="1:24" ht="25.5" customHeight="1">
      <c r="A24" s="734" t="s">
        <v>63</v>
      </c>
      <c r="B24" s="734"/>
      <c r="C24" s="202"/>
      <c r="D24" s="202"/>
      <c r="E24" s="202"/>
      <c r="F24" s="202"/>
      <c r="G24" s="203">
        <f>G12+G14+G15+G16+G18+G20+G21</f>
        <v>25.5</v>
      </c>
      <c r="H24" s="203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4" t="s">
        <v>64</v>
      </c>
      <c r="B25" s="734"/>
      <c r="C25" s="202"/>
      <c r="D25" s="202"/>
      <c r="E25" s="202"/>
      <c r="F25" s="202"/>
      <c r="G25" s="203">
        <f>G13+G19</f>
        <v>3</v>
      </c>
      <c r="H25" s="203">
        <f>H13+H19</f>
        <v>90</v>
      </c>
      <c r="I25" s="202">
        <v>8</v>
      </c>
      <c r="J25" s="253">
        <v>4</v>
      </c>
      <c r="K25" s="202"/>
      <c r="L25" s="202">
        <v>4</v>
      </c>
      <c r="M25" s="202">
        <v>82</v>
      </c>
      <c r="N25" s="253" t="s">
        <v>220</v>
      </c>
      <c r="O25" s="202"/>
      <c r="P25" s="202"/>
      <c r="Q25" s="202"/>
      <c r="R25" s="202"/>
      <c r="S25" s="202"/>
      <c r="T25" s="202"/>
      <c r="U25" s="202" t="s">
        <v>220</v>
      </c>
      <c r="V25" s="202"/>
      <c r="W25" s="104"/>
      <c r="X25" s="104"/>
    </row>
    <row r="26" spans="1:24" s="90" customFormat="1" ht="15.75">
      <c r="A26" s="670" t="s">
        <v>69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1"/>
      <c r="W26" s="236"/>
      <c r="X26" s="236"/>
    </row>
    <row r="27" spans="1:24" ht="15.75" customHeight="1">
      <c r="A27" s="69" t="s">
        <v>117</v>
      </c>
      <c r="B27" s="19" t="s">
        <v>43</v>
      </c>
      <c r="C27" s="10"/>
      <c r="D27" s="10"/>
      <c r="E27" s="10"/>
      <c r="F27" s="10"/>
      <c r="G27" s="254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7"/>
      <c r="X27" s="237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4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7"/>
      <c r="X28" s="237"/>
    </row>
    <row r="29" spans="1:24" ht="15.75" customHeight="1">
      <c r="A29" s="27" t="s">
        <v>118</v>
      </c>
      <c r="B29" s="22" t="s">
        <v>30</v>
      </c>
      <c r="C29" s="12"/>
      <c r="D29" s="12">
        <v>1</v>
      </c>
      <c r="E29" s="12"/>
      <c r="F29" s="10"/>
      <c r="G29" s="254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7"/>
      <c r="X29" s="237"/>
    </row>
    <row r="30" spans="1:24" s="231" customFormat="1" ht="15.75" customHeight="1" hidden="1">
      <c r="A30" s="256" t="s">
        <v>119</v>
      </c>
      <c r="B30" s="257" t="s">
        <v>50</v>
      </c>
      <c r="C30" s="191"/>
      <c r="D30" s="192"/>
      <c r="E30" s="192"/>
      <c r="F30" s="192"/>
      <c r="G30" s="258">
        <v>3</v>
      </c>
      <c r="H30" s="259">
        <v>90</v>
      </c>
      <c r="I30" s="224"/>
      <c r="J30" s="191"/>
      <c r="K30" s="191"/>
      <c r="L30" s="191"/>
      <c r="M30" s="227"/>
      <c r="N30" s="260"/>
      <c r="O30" s="261"/>
      <c r="P30" s="262"/>
      <c r="Q30" s="260"/>
      <c r="R30" s="261"/>
      <c r="S30" s="262"/>
      <c r="T30" s="263"/>
      <c r="U30" s="262"/>
      <c r="V30" s="264"/>
      <c r="W30" s="265"/>
      <c r="X30" s="265"/>
    </row>
    <row r="31" spans="1:24" s="231" customFormat="1" ht="15.75" customHeight="1" hidden="1">
      <c r="A31" s="266"/>
      <c r="B31" s="190" t="s">
        <v>29</v>
      </c>
      <c r="C31" s="267"/>
      <c r="D31" s="268"/>
      <c r="E31" s="268"/>
      <c r="F31" s="268"/>
      <c r="G31" s="258"/>
      <c r="H31" s="269"/>
      <c r="I31" s="224"/>
      <c r="J31" s="191"/>
      <c r="K31" s="191"/>
      <c r="L31" s="191"/>
      <c r="M31" s="227"/>
      <c r="N31" s="260"/>
      <c r="O31" s="261"/>
      <c r="P31" s="262"/>
      <c r="Q31" s="260"/>
      <c r="R31" s="261"/>
      <c r="S31" s="262"/>
      <c r="T31" s="263"/>
      <c r="U31" s="262"/>
      <c r="V31" s="264"/>
      <c r="W31" s="265"/>
      <c r="X31" s="265"/>
    </row>
    <row r="32" spans="1:24" ht="15.75" customHeight="1">
      <c r="A32" s="117" t="s">
        <v>119</v>
      </c>
      <c r="B32" s="45" t="s">
        <v>262</v>
      </c>
      <c r="C32" s="43"/>
      <c r="D32" s="43">
        <v>3</v>
      </c>
      <c r="E32" s="43"/>
      <c r="F32" s="44"/>
      <c r="G32" s="255">
        <v>3</v>
      </c>
      <c r="H32" s="207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7"/>
      <c r="X32" s="237"/>
    </row>
    <row r="33" spans="1:24" ht="15.75" customHeight="1">
      <c r="A33" s="117" t="s">
        <v>120</v>
      </c>
      <c r="B33" s="19" t="s">
        <v>31</v>
      </c>
      <c r="C33" s="10"/>
      <c r="D33" s="10"/>
      <c r="E33" s="10"/>
      <c r="F33" s="10"/>
      <c r="G33" s="252">
        <v>5.5</v>
      </c>
      <c r="H33" s="205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7"/>
      <c r="X33" s="237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2">
        <v>1.5</v>
      </c>
      <c r="H34" s="205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7"/>
      <c r="X34" s="237"/>
    </row>
    <row r="35" spans="1:24" ht="15.75" customHeight="1">
      <c r="A35" s="35" t="s">
        <v>121</v>
      </c>
      <c r="B35" s="22" t="s">
        <v>30</v>
      </c>
      <c r="C35" s="12"/>
      <c r="D35" s="12">
        <v>1</v>
      </c>
      <c r="E35" s="12"/>
      <c r="F35" s="10"/>
      <c r="G35" s="252">
        <v>4</v>
      </c>
      <c r="H35" s="205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7"/>
      <c r="X35" s="237"/>
    </row>
    <row r="36" spans="1:24" ht="15.75" customHeight="1">
      <c r="A36" s="117" t="s">
        <v>122</v>
      </c>
      <c r="B36" s="19" t="s">
        <v>44</v>
      </c>
      <c r="C36" s="12"/>
      <c r="D36" s="10"/>
      <c r="E36" s="10"/>
      <c r="F36" s="10"/>
      <c r="G36" s="4">
        <v>3.5</v>
      </c>
      <c r="H36" s="205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7"/>
      <c r="X36" s="237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5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7"/>
      <c r="X37" s="237"/>
    </row>
    <row r="38" spans="1:24" ht="15.75" customHeight="1">
      <c r="A38" s="118" t="s">
        <v>123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5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7"/>
      <c r="X38" s="237"/>
    </row>
    <row r="39" spans="1:24" ht="15.75" customHeight="1">
      <c r="A39" s="117" t="s">
        <v>124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7"/>
      <c r="X39" s="237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70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7"/>
      <c r="X40" s="237"/>
    </row>
    <row r="41" spans="1:24" ht="15.75" customHeight="1">
      <c r="A41" s="117" t="s">
        <v>125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70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7"/>
      <c r="X41" s="237"/>
    </row>
    <row r="42" spans="1:24" ht="15.75" customHeight="1">
      <c r="A42" s="117" t="s">
        <v>126</v>
      </c>
      <c r="B42" s="19" t="s">
        <v>46</v>
      </c>
      <c r="C42" s="12"/>
      <c r="D42" s="10"/>
      <c r="E42" s="10"/>
      <c r="F42" s="10"/>
      <c r="G42" s="5">
        <v>10</v>
      </c>
      <c r="H42" s="270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7"/>
      <c r="X42" s="237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70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7"/>
      <c r="X43" s="237"/>
    </row>
    <row r="44" spans="1:24" ht="15.75" customHeight="1">
      <c r="A44" s="117" t="s">
        <v>127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70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222</v>
      </c>
      <c r="O44" s="107"/>
      <c r="P44" s="81"/>
      <c r="Q44" s="30"/>
      <c r="R44" s="98"/>
      <c r="S44" s="16"/>
      <c r="T44" s="33"/>
      <c r="U44" s="16"/>
      <c r="V44" s="31"/>
      <c r="W44" s="237"/>
      <c r="X44" s="237"/>
    </row>
    <row r="45" spans="1:24" ht="15.75" customHeight="1">
      <c r="A45" s="117" t="s">
        <v>128</v>
      </c>
      <c r="B45" s="19" t="s">
        <v>49</v>
      </c>
      <c r="C45" s="12"/>
      <c r="D45" s="10"/>
      <c r="E45" s="10"/>
      <c r="F45" s="10"/>
      <c r="G45" s="204">
        <v>3</v>
      </c>
      <c r="H45" s="205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7"/>
      <c r="X45" s="237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4">
        <v>1</v>
      </c>
      <c r="H46" s="205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7"/>
      <c r="X46" s="237"/>
    </row>
    <row r="47" spans="1:24" ht="15.75" customHeight="1">
      <c r="A47" s="117" t="s">
        <v>129</v>
      </c>
      <c r="B47" s="22" t="s">
        <v>30</v>
      </c>
      <c r="C47" s="12">
        <v>3</v>
      </c>
      <c r="D47" s="10"/>
      <c r="E47" s="10"/>
      <c r="F47" s="10"/>
      <c r="G47" s="204">
        <v>2</v>
      </c>
      <c r="H47" s="205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7"/>
      <c r="X47" s="237"/>
    </row>
    <row r="48" spans="1:24" s="231" customFormat="1" ht="15.75" customHeight="1" hidden="1">
      <c r="A48" s="256" t="s">
        <v>130</v>
      </c>
      <c r="B48" s="272" t="s">
        <v>47</v>
      </c>
      <c r="C48" s="191"/>
      <c r="D48" s="192"/>
      <c r="E48" s="192"/>
      <c r="F48" s="192"/>
      <c r="G48" s="273">
        <v>3</v>
      </c>
      <c r="H48" s="259">
        <v>90</v>
      </c>
      <c r="I48" s="225"/>
      <c r="J48" s="226"/>
      <c r="K48" s="191"/>
      <c r="L48" s="191"/>
      <c r="M48" s="227"/>
      <c r="N48" s="260"/>
      <c r="O48" s="261"/>
      <c r="P48" s="262"/>
      <c r="Q48" s="260"/>
      <c r="R48" s="261"/>
      <c r="S48" s="262"/>
      <c r="T48" s="263"/>
      <c r="U48" s="262"/>
      <c r="V48" s="264"/>
      <c r="W48" s="265"/>
      <c r="X48" s="265"/>
    </row>
    <row r="49" spans="1:24" s="231" customFormat="1" ht="15.75" customHeight="1" hidden="1">
      <c r="A49" s="266"/>
      <c r="B49" s="190" t="s">
        <v>29</v>
      </c>
      <c r="C49" s="191"/>
      <c r="D49" s="192"/>
      <c r="E49" s="192"/>
      <c r="F49" s="192"/>
      <c r="G49" s="273"/>
      <c r="H49" s="269"/>
      <c r="I49" s="225"/>
      <c r="J49" s="226"/>
      <c r="K49" s="191"/>
      <c r="L49" s="191"/>
      <c r="M49" s="227"/>
      <c r="N49" s="260"/>
      <c r="O49" s="261"/>
      <c r="P49" s="262"/>
      <c r="Q49" s="260"/>
      <c r="R49" s="261"/>
      <c r="S49" s="262"/>
      <c r="T49" s="263"/>
      <c r="U49" s="262"/>
      <c r="V49" s="264"/>
      <c r="W49" s="265"/>
      <c r="X49" s="265"/>
    </row>
    <row r="50" spans="1:24" ht="15.75" customHeight="1">
      <c r="A50" s="117" t="s">
        <v>130</v>
      </c>
      <c r="B50" s="19" t="s">
        <v>265</v>
      </c>
      <c r="C50" s="12"/>
      <c r="D50" s="12">
        <v>2</v>
      </c>
      <c r="E50" s="12"/>
      <c r="F50" s="10"/>
      <c r="G50" s="208">
        <v>3</v>
      </c>
      <c r="H50" s="207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222</v>
      </c>
      <c r="Q50" s="30"/>
      <c r="R50" s="98"/>
      <c r="S50" s="16"/>
      <c r="T50" s="33"/>
      <c r="U50" s="16"/>
      <c r="V50" s="31"/>
      <c r="W50" s="237"/>
      <c r="X50" s="237"/>
    </row>
    <row r="51" spans="1:24" ht="15.75" customHeight="1">
      <c r="A51" s="117" t="s">
        <v>131</v>
      </c>
      <c r="B51" s="19" t="s">
        <v>32</v>
      </c>
      <c r="C51" s="12"/>
      <c r="D51" s="10"/>
      <c r="E51" s="10"/>
      <c r="F51" s="10"/>
      <c r="G51" s="254">
        <v>12</v>
      </c>
      <c r="H51" s="207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7"/>
      <c r="X51" s="237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71">
        <v>5</v>
      </c>
      <c r="H52" s="207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7"/>
      <c r="X52" s="237"/>
    </row>
    <row r="53" spans="1:24" ht="15.75" customHeight="1">
      <c r="A53" s="117" t="s">
        <v>132</v>
      </c>
      <c r="B53" s="22" t="s">
        <v>30</v>
      </c>
      <c r="C53" s="12"/>
      <c r="D53" s="10"/>
      <c r="E53" s="10"/>
      <c r="F53" s="10"/>
      <c r="G53" s="271">
        <v>7</v>
      </c>
      <c r="H53" s="207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7"/>
      <c r="X53" s="237"/>
    </row>
    <row r="54" spans="1:24" ht="15.75" customHeight="1">
      <c r="A54" s="117" t="s">
        <v>132</v>
      </c>
      <c r="B54" s="190" t="s">
        <v>30</v>
      </c>
      <c r="C54" s="191"/>
      <c r="D54" s="191">
        <v>1</v>
      </c>
      <c r="E54" s="192"/>
      <c r="F54" s="192"/>
      <c r="G54" s="193">
        <v>3.5</v>
      </c>
      <c r="H54" s="207">
        <f t="shared" si="1"/>
        <v>105</v>
      </c>
      <c r="I54" s="17">
        <v>16</v>
      </c>
      <c r="J54" s="11">
        <v>8</v>
      </c>
      <c r="K54" s="10" t="s">
        <v>81</v>
      </c>
      <c r="L54" s="11" t="s">
        <v>224</v>
      </c>
      <c r="M54" s="13">
        <f>H54-I54</f>
        <v>89</v>
      </c>
      <c r="N54" s="69" t="s">
        <v>263</v>
      </c>
      <c r="O54" s="108"/>
      <c r="P54" s="16"/>
      <c r="Q54" s="30"/>
      <c r="R54" s="98"/>
      <c r="S54" s="16"/>
      <c r="T54" s="33"/>
      <c r="U54" s="16"/>
      <c r="V54" s="31"/>
      <c r="W54" s="237"/>
      <c r="X54" s="237"/>
    </row>
    <row r="55" spans="1:24" ht="15.75" customHeight="1">
      <c r="A55" s="117" t="s">
        <v>132</v>
      </c>
      <c r="B55" s="190" t="s">
        <v>30</v>
      </c>
      <c r="C55" s="191">
        <v>2</v>
      </c>
      <c r="D55" s="192"/>
      <c r="E55" s="192"/>
      <c r="F55" s="192"/>
      <c r="G55" s="193">
        <v>3.5</v>
      </c>
      <c r="H55" s="207">
        <f t="shared" si="1"/>
        <v>105</v>
      </c>
      <c r="I55" s="17">
        <v>16</v>
      </c>
      <c r="J55" s="11">
        <v>8</v>
      </c>
      <c r="K55" s="10" t="s">
        <v>81</v>
      </c>
      <c r="L55" s="11" t="s">
        <v>224</v>
      </c>
      <c r="M55" s="13">
        <f>H55-I55</f>
        <v>89</v>
      </c>
      <c r="N55" s="69"/>
      <c r="O55" s="108"/>
      <c r="P55" s="69" t="s">
        <v>263</v>
      </c>
      <c r="Q55" s="30"/>
      <c r="R55" s="98"/>
      <c r="S55" s="16"/>
      <c r="T55" s="33"/>
      <c r="U55" s="16"/>
      <c r="V55" s="31"/>
      <c r="W55" s="237"/>
      <c r="X55" s="237"/>
    </row>
    <row r="56" spans="1:25" ht="15.75" customHeight="1">
      <c r="A56" s="117" t="s">
        <v>133</v>
      </c>
      <c r="B56" s="19" t="s">
        <v>48</v>
      </c>
      <c r="C56" s="12"/>
      <c r="D56" s="10"/>
      <c r="E56" s="10"/>
      <c r="F56" s="10"/>
      <c r="G56" s="5">
        <v>3</v>
      </c>
      <c r="H56" s="207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7"/>
      <c r="X56" s="237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7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7"/>
      <c r="X57" s="237">
        <v>34</v>
      </c>
      <c r="Y57" s="2">
        <v>2</v>
      </c>
    </row>
    <row r="58" spans="1:25" ht="15.75" customHeight="1" thickBot="1">
      <c r="A58" s="117" t="s">
        <v>134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7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7"/>
      <c r="X58" s="237"/>
      <c r="Y58" s="2">
        <v>8</v>
      </c>
    </row>
    <row r="59" spans="1:24" ht="18" customHeight="1">
      <c r="A59" s="732" t="s">
        <v>4</v>
      </c>
      <c r="B59" s="733"/>
      <c r="C59" s="209"/>
      <c r="D59" s="209"/>
      <c r="E59" s="209"/>
      <c r="F59" s="209"/>
      <c r="G59" s="210">
        <f>SUM(G27,G32,G33,G36,G39,G42,G45,G50,G51,G56)</f>
        <v>53.5</v>
      </c>
      <c r="H59" s="210">
        <f>SUM(H27,H30,H33,H36,H39,H42,H45,H48,H51,H56)</f>
        <v>1605</v>
      </c>
      <c r="I59" s="210"/>
      <c r="J59" s="210"/>
      <c r="K59" s="210"/>
      <c r="L59" s="210"/>
      <c r="M59" s="210"/>
      <c r="N59" s="219"/>
      <c r="O59" s="219"/>
      <c r="P59" s="219"/>
      <c r="Q59" s="219"/>
      <c r="R59" s="211"/>
      <c r="S59" s="213"/>
      <c r="T59" s="212"/>
      <c r="U59" s="201"/>
      <c r="V59" s="214"/>
      <c r="W59" s="200">
        <f>G59*30</f>
        <v>1605</v>
      </c>
      <c r="X59" s="200"/>
    </row>
    <row r="60" spans="1:24" ht="18" customHeight="1" thickBot="1">
      <c r="A60" s="734" t="s">
        <v>63</v>
      </c>
      <c r="B60" s="734"/>
      <c r="C60" s="215"/>
      <c r="D60" s="215"/>
      <c r="E60" s="215"/>
      <c r="F60" s="215"/>
      <c r="G60" s="216">
        <f>G28+G31+G34+G37+G40+G43+G46+G49+G52+G57</f>
        <v>18</v>
      </c>
      <c r="H60" s="217">
        <f>G60*30</f>
        <v>540</v>
      </c>
      <c r="I60" s="217"/>
      <c r="J60" s="217"/>
      <c r="K60" s="217"/>
      <c r="L60" s="217"/>
      <c r="M60" s="217"/>
      <c r="N60" s="218"/>
      <c r="O60" s="202"/>
      <c r="P60" s="218"/>
      <c r="Q60" s="202"/>
      <c r="R60" s="202"/>
      <c r="S60" s="202"/>
      <c r="T60" s="202"/>
      <c r="U60" s="202"/>
      <c r="V60" s="202"/>
      <c r="W60" s="200">
        <f>G60*30</f>
        <v>540</v>
      </c>
      <c r="X60" s="200"/>
    </row>
    <row r="61" spans="1:24" ht="18" customHeight="1">
      <c r="A61" s="734" t="s">
        <v>64</v>
      </c>
      <c r="B61" s="734"/>
      <c r="C61" s="215"/>
      <c r="D61" s="215"/>
      <c r="E61" s="215"/>
      <c r="F61" s="215"/>
      <c r="G61" s="216">
        <f>G29+G32+G35+G38+G41+G44+G47+G50+G53+G58</f>
        <v>35.5</v>
      </c>
      <c r="H61" s="217">
        <f>G61*30</f>
        <v>1065</v>
      </c>
      <c r="I61" s="217">
        <f>SUM(I27:I58)</f>
        <v>76</v>
      </c>
      <c r="J61" s="217">
        <f>SUM(J27:J58)</f>
        <v>60</v>
      </c>
      <c r="K61" s="217">
        <v>12</v>
      </c>
      <c r="L61" s="217">
        <v>4</v>
      </c>
      <c r="M61" s="217">
        <f>SUM(M27:M58)</f>
        <v>989</v>
      </c>
      <c r="N61" s="274" t="s">
        <v>264</v>
      </c>
      <c r="O61" s="211"/>
      <c r="P61" s="274" t="s">
        <v>266</v>
      </c>
      <c r="Q61" s="212">
        <v>8</v>
      </c>
      <c r="R61" s="202"/>
      <c r="S61" s="202"/>
      <c r="T61" s="202"/>
      <c r="U61" s="202"/>
      <c r="V61" s="202"/>
      <c r="W61" s="200">
        <f>G61*30</f>
        <v>1065</v>
      </c>
      <c r="X61" s="200"/>
    </row>
    <row r="62" spans="1:24" s="90" customFormat="1" ht="15.75">
      <c r="A62" s="634" t="s">
        <v>109</v>
      </c>
      <c r="B62" s="634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5"/>
      <c r="W62" s="236"/>
      <c r="X62" s="236"/>
    </row>
    <row r="63" spans="1:26" s="231" customFormat="1" ht="15.75" customHeight="1">
      <c r="A63" s="256" t="s">
        <v>135</v>
      </c>
      <c r="B63" s="272" t="s">
        <v>51</v>
      </c>
      <c r="C63" s="224"/>
      <c r="D63" s="224"/>
      <c r="E63" s="224"/>
      <c r="F63" s="224"/>
      <c r="G63" s="258">
        <v>3</v>
      </c>
      <c r="H63" s="224">
        <v>90</v>
      </c>
      <c r="I63" s="225"/>
      <c r="J63" s="226"/>
      <c r="K63" s="191"/>
      <c r="L63" s="191"/>
      <c r="M63" s="227"/>
      <c r="N63" s="260"/>
      <c r="O63" s="275"/>
      <c r="P63" s="276"/>
      <c r="Q63" s="277"/>
      <c r="R63" s="278"/>
      <c r="S63" s="276"/>
      <c r="T63" s="279"/>
      <c r="U63" s="276"/>
      <c r="V63" s="230"/>
      <c r="W63" s="280"/>
      <c r="X63" s="280"/>
      <c r="Y63" s="281">
        <f>J63</f>
        <v>0</v>
      </c>
      <c r="Z63" s="231">
        <f>K63</f>
        <v>0</v>
      </c>
    </row>
    <row r="64" spans="1:26" s="231" customFormat="1" ht="15.75" customHeight="1">
      <c r="A64" s="256"/>
      <c r="B64" s="190" t="s">
        <v>29</v>
      </c>
      <c r="C64" s="224"/>
      <c r="D64" s="224"/>
      <c r="E64" s="224"/>
      <c r="F64" s="224"/>
      <c r="G64" s="273"/>
      <c r="H64" s="193"/>
      <c r="I64" s="225"/>
      <c r="J64" s="226"/>
      <c r="K64" s="191"/>
      <c r="L64" s="191"/>
      <c r="M64" s="227"/>
      <c r="N64" s="282"/>
      <c r="O64" s="275"/>
      <c r="P64" s="276"/>
      <c r="Q64" s="277"/>
      <c r="R64" s="278"/>
      <c r="S64" s="276"/>
      <c r="T64" s="279"/>
      <c r="U64" s="276"/>
      <c r="V64" s="230"/>
      <c r="W64" s="280"/>
      <c r="X64" s="280"/>
      <c r="Y64" s="281">
        <f aca="true" t="shared" si="2" ref="Y64:Z110">J64</f>
        <v>0</v>
      </c>
      <c r="Z64" s="231">
        <f t="shared" si="2"/>
        <v>0</v>
      </c>
    </row>
    <row r="65" spans="1:26" ht="15.75" customHeight="1">
      <c r="A65" s="117" t="s">
        <v>135</v>
      </c>
      <c r="B65" s="19" t="s">
        <v>267</v>
      </c>
      <c r="C65" s="4"/>
      <c r="D65" s="4">
        <v>2</v>
      </c>
      <c r="E65" s="4"/>
      <c r="F65" s="4"/>
      <c r="G65" s="254">
        <v>3</v>
      </c>
      <c r="H65" s="5">
        <v>90</v>
      </c>
      <c r="I65" s="284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3" t="s">
        <v>222</v>
      </c>
      <c r="Q65" s="32"/>
      <c r="R65" s="100"/>
      <c r="S65" s="14"/>
      <c r="T65" s="40"/>
      <c r="U65" s="14"/>
      <c r="V65" s="26"/>
      <c r="W65" s="104"/>
      <c r="X65" s="104"/>
      <c r="Y65" s="220">
        <f t="shared" si="2"/>
        <v>8</v>
      </c>
      <c r="Z65" s="2">
        <f t="shared" si="2"/>
        <v>0</v>
      </c>
    </row>
    <row r="66" spans="1:26" ht="15.75" customHeight="1">
      <c r="A66" s="117" t="s">
        <v>136</v>
      </c>
      <c r="B66" s="19" t="s">
        <v>60</v>
      </c>
      <c r="C66" s="4"/>
      <c r="D66" s="4"/>
      <c r="E66" s="4"/>
      <c r="F66" s="4"/>
      <c r="G66" s="204">
        <v>3.5</v>
      </c>
      <c r="H66" s="205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20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4">
        <v>1</v>
      </c>
      <c r="H67" s="205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20">
        <f t="shared" si="2"/>
        <v>0</v>
      </c>
      <c r="Z67" s="2">
        <f t="shared" si="2"/>
        <v>0</v>
      </c>
    </row>
    <row r="68" spans="1:26" ht="15.75" customHeight="1">
      <c r="A68" s="117" t="s">
        <v>137</v>
      </c>
      <c r="B68" s="22" t="s">
        <v>30</v>
      </c>
      <c r="C68" s="4"/>
      <c r="D68" s="4">
        <v>4</v>
      </c>
      <c r="E68" s="4"/>
      <c r="F68" s="4"/>
      <c r="G68" s="204">
        <v>2.5</v>
      </c>
      <c r="H68" s="205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5" t="s">
        <v>222</v>
      </c>
      <c r="T68" s="40"/>
      <c r="U68" s="14"/>
      <c r="V68" s="26"/>
      <c r="W68" s="104"/>
      <c r="X68" s="104"/>
      <c r="Y68" s="220">
        <v>4</v>
      </c>
      <c r="Z68" s="2">
        <v>2</v>
      </c>
    </row>
    <row r="69" spans="1:26" ht="15.75" customHeight="1">
      <c r="A69" s="117" t="s">
        <v>138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20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20">
        <f t="shared" si="2"/>
        <v>0</v>
      </c>
      <c r="Z70" s="2">
        <f t="shared" si="2"/>
        <v>0</v>
      </c>
    </row>
    <row r="71" spans="1:26" ht="15.75" customHeight="1">
      <c r="A71" s="117" t="s">
        <v>215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5" t="s">
        <v>222</v>
      </c>
      <c r="R71" s="100"/>
      <c r="S71" s="14"/>
      <c r="T71" s="40"/>
      <c r="U71" s="14"/>
      <c r="V71" s="26"/>
      <c r="W71" s="104"/>
      <c r="X71" s="104"/>
      <c r="Y71" s="220">
        <v>4</v>
      </c>
      <c r="Z71" s="2">
        <v>2</v>
      </c>
    </row>
    <row r="72" spans="1:26" ht="15.75" customHeight="1">
      <c r="A72" s="117" t="s">
        <v>139</v>
      </c>
      <c r="B72" s="19" t="s">
        <v>88</v>
      </c>
      <c r="C72" s="4"/>
      <c r="D72" s="4"/>
      <c r="E72" s="4"/>
      <c r="F72" s="4"/>
      <c r="G72" s="197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20">
        <f t="shared" si="2"/>
        <v>0</v>
      </c>
      <c r="Z72" s="2">
        <f t="shared" si="2"/>
        <v>0</v>
      </c>
    </row>
    <row r="73" spans="1:26" ht="15.75" customHeight="1">
      <c r="A73" s="117" t="s">
        <v>140</v>
      </c>
      <c r="B73" s="19" t="s">
        <v>56</v>
      </c>
      <c r="C73" s="4"/>
      <c r="D73" s="4"/>
      <c r="E73" s="4"/>
      <c r="F73" s="4"/>
      <c r="G73" s="254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20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4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20">
        <f t="shared" si="2"/>
        <v>0</v>
      </c>
      <c r="Z74" s="2">
        <f t="shared" si="2"/>
        <v>0</v>
      </c>
    </row>
    <row r="75" spans="1:26" ht="15.75" customHeight="1">
      <c r="A75" s="117" t="s">
        <v>141</v>
      </c>
      <c r="B75" s="22" t="s">
        <v>30</v>
      </c>
      <c r="C75" s="4"/>
      <c r="D75" s="4">
        <v>2</v>
      </c>
      <c r="E75" s="4"/>
      <c r="F75" s="4"/>
      <c r="G75" s="254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222</v>
      </c>
      <c r="Q75" s="32"/>
      <c r="R75" s="100"/>
      <c r="S75" s="14"/>
      <c r="T75" s="40"/>
      <c r="U75" s="14"/>
      <c r="V75" s="26"/>
      <c r="W75" s="104"/>
      <c r="X75" s="104"/>
      <c r="Y75" s="220">
        <f t="shared" si="2"/>
        <v>4</v>
      </c>
      <c r="Z75" s="2">
        <f t="shared" si="2"/>
        <v>4</v>
      </c>
    </row>
    <row r="76" spans="1:26" ht="15.75" customHeight="1">
      <c r="A76" s="117" t="s">
        <v>142</v>
      </c>
      <c r="B76" s="22" t="s">
        <v>30</v>
      </c>
      <c r="C76" s="4">
        <v>3</v>
      </c>
      <c r="D76" s="4"/>
      <c r="E76" s="4"/>
      <c r="F76" s="4"/>
      <c r="G76" s="254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222</v>
      </c>
      <c r="R76" s="101"/>
      <c r="S76" s="14"/>
      <c r="T76" s="40"/>
      <c r="U76" s="14"/>
      <c r="V76" s="26"/>
      <c r="W76" s="104"/>
      <c r="X76" s="104"/>
      <c r="Y76" s="220">
        <v>4</v>
      </c>
      <c r="Z76" s="2">
        <v>2</v>
      </c>
    </row>
    <row r="77" spans="1:26" ht="15.75" customHeight="1">
      <c r="A77" s="117" t="s">
        <v>143</v>
      </c>
      <c r="B77" s="22" t="s">
        <v>268</v>
      </c>
      <c r="C77" s="4"/>
      <c r="D77" s="4"/>
      <c r="E77" s="4"/>
      <c r="F77" s="4">
        <v>4</v>
      </c>
      <c r="G77" s="254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220</v>
      </c>
      <c r="T77" s="40"/>
      <c r="U77" s="14"/>
      <c r="V77" s="26"/>
      <c r="W77" s="104"/>
      <c r="X77" s="104"/>
      <c r="Y77" s="220">
        <f t="shared" si="2"/>
        <v>0</v>
      </c>
      <c r="Z77" s="2">
        <f t="shared" si="2"/>
        <v>0</v>
      </c>
    </row>
    <row r="78" spans="1:26" ht="15.75" customHeight="1">
      <c r="A78" s="117" t="s">
        <v>144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20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20">
        <f t="shared" si="2"/>
        <v>0</v>
      </c>
      <c r="Z79" s="2">
        <f t="shared" si="2"/>
        <v>0</v>
      </c>
    </row>
    <row r="80" spans="1:26" ht="15.75" customHeight="1">
      <c r="A80" s="117" t="s">
        <v>145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6" t="s">
        <v>222</v>
      </c>
      <c r="T80" s="25"/>
      <c r="U80" s="13"/>
      <c r="V80" s="26"/>
      <c r="W80" s="104"/>
      <c r="X80" s="104"/>
      <c r="Y80" s="220">
        <v>4</v>
      </c>
      <c r="Z80" s="2">
        <v>2</v>
      </c>
    </row>
    <row r="81" spans="1:26" ht="15.75" customHeight="1">
      <c r="A81" s="117" t="s">
        <v>146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20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20">
        <f t="shared" si="2"/>
        <v>0</v>
      </c>
      <c r="Z82" s="2">
        <f t="shared" si="2"/>
        <v>0</v>
      </c>
    </row>
    <row r="83" spans="1:26" ht="15.75" customHeight="1">
      <c r="A83" s="117" t="s">
        <v>147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6" t="s">
        <v>222</v>
      </c>
      <c r="U83" s="14"/>
      <c r="V83" s="26"/>
      <c r="W83" s="104"/>
      <c r="X83" s="104"/>
      <c r="Y83" s="220">
        <v>4</v>
      </c>
      <c r="Z83" s="2">
        <v>2</v>
      </c>
    </row>
    <row r="84" spans="1:26" ht="15.75" customHeight="1">
      <c r="A84" s="117" t="s">
        <v>148</v>
      </c>
      <c r="B84" s="22" t="s">
        <v>268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220</v>
      </c>
      <c r="V84" s="26"/>
      <c r="W84" s="104"/>
      <c r="X84" s="104"/>
      <c r="Y84" s="220">
        <f t="shared" si="2"/>
        <v>0</v>
      </c>
      <c r="Z84" s="2">
        <f t="shared" si="2"/>
        <v>0</v>
      </c>
    </row>
    <row r="85" spans="1:26" ht="15.75" customHeight="1">
      <c r="A85" s="117" t="s">
        <v>149</v>
      </c>
      <c r="B85" s="19" t="s">
        <v>58</v>
      </c>
      <c r="C85" s="4"/>
      <c r="D85" s="4"/>
      <c r="E85" s="4"/>
      <c r="F85" s="4"/>
      <c r="G85" s="254">
        <v>7.5</v>
      </c>
      <c r="H85" s="270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20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4">
        <v>2</v>
      </c>
      <c r="H86" s="287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20">
        <f t="shared" si="2"/>
        <v>0</v>
      </c>
      <c r="Z86" s="2">
        <f t="shared" si="2"/>
        <v>0</v>
      </c>
    </row>
    <row r="87" spans="1:26" ht="15.75" customHeight="1">
      <c r="A87" s="117" t="s">
        <v>150</v>
      </c>
      <c r="B87" s="22" t="s">
        <v>30</v>
      </c>
      <c r="C87" s="21">
        <v>3</v>
      </c>
      <c r="D87" s="12"/>
      <c r="E87" s="12"/>
      <c r="F87" s="10"/>
      <c r="G87" s="254">
        <v>4</v>
      </c>
      <c r="H87" s="252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6" t="s">
        <v>222</v>
      </c>
      <c r="R87" s="101"/>
      <c r="S87" s="14"/>
      <c r="T87" s="40"/>
      <c r="U87" s="14"/>
      <c r="V87" s="26"/>
      <c r="W87" s="104"/>
      <c r="X87" s="104"/>
      <c r="Y87" s="220">
        <v>4</v>
      </c>
      <c r="Z87" s="2">
        <v>2</v>
      </c>
    </row>
    <row r="88" spans="1:26" ht="15.75" customHeight="1">
      <c r="A88" s="117" t="s">
        <v>151</v>
      </c>
      <c r="B88" s="22" t="s">
        <v>30</v>
      </c>
      <c r="C88" s="5"/>
      <c r="D88" s="5"/>
      <c r="E88" s="5"/>
      <c r="F88" s="5">
        <v>4</v>
      </c>
      <c r="G88" s="254">
        <v>1.5</v>
      </c>
      <c r="H88" s="252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220</v>
      </c>
      <c r="T88" s="40"/>
      <c r="U88" s="14"/>
      <c r="V88" s="26"/>
      <c r="W88" s="104"/>
      <c r="X88" s="104"/>
      <c r="Y88" s="220">
        <f t="shared" si="2"/>
        <v>0</v>
      </c>
      <c r="Z88" s="2">
        <f t="shared" si="2"/>
        <v>0</v>
      </c>
    </row>
    <row r="89" spans="1:26" ht="15.75" customHeight="1">
      <c r="A89" s="117" t="s">
        <v>152</v>
      </c>
      <c r="B89" s="19" t="s">
        <v>53</v>
      </c>
      <c r="C89" s="4"/>
      <c r="D89" s="4"/>
      <c r="E89" s="4"/>
      <c r="F89" s="4"/>
      <c r="G89" s="254">
        <v>6.5</v>
      </c>
      <c r="H89" s="270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20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4">
        <v>2.5</v>
      </c>
      <c r="H90" s="270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20">
        <f t="shared" si="2"/>
        <v>0</v>
      </c>
      <c r="Z90" s="2">
        <f t="shared" si="2"/>
        <v>0</v>
      </c>
    </row>
    <row r="91" spans="1:26" ht="15.75" customHeight="1">
      <c r="A91" s="117" t="s">
        <v>153</v>
      </c>
      <c r="B91" s="22" t="s">
        <v>30</v>
      </c>
      <c r="C91" s="4">
        <v>4</v>
      </c>
      <c r="D91" s="4"/>
      <c r="E91" s="4"/>
      <c r="F91" s="4"/>
      <c r="G91" s="254">
        <v>4</v>
      </c>
      <c r="H91" s="270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222</v>
      </c>
      <c r="T91" s="69"/>
      <c r="U91" s="4"/>
      <c r="V91" s="26"/>
      <c r="W91" s="104"/>
      <c r="X91" s="104"/>
      <c r="Y91" s="220">
        <v>4</v>
      </c>
      <c r="Z91" s="2">
        <v>2</v>
      </c>
    </row>
    <row r="92" spans="1:26" ht="15.75" customHeight="1">
      <c r="A92" s="117" t="s">
        <v>154</v>
      </c>
      <c r="B92" s="19" t="s">
        <v>169</v>
      </c>
      <c r="C92" s="4"/>
      <c r="D92" s="4"/>
      <c r="E92" s="4"/>
      <c r="F92" s="4"/>
      <c r="G92" s="252">
        <f>H92/30</f>
        <v>4</v>
      </c>
      <c r="H92" s="270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20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217</v>
      </c>
      <c r="C93" s="4"/>
      <c r="D93" s="4"/>
      <c r="E93" s="4"/>
      <c r="F93" s="4"/>
      <c r="G93" s="252">
        <f>H93/30</f>
        <v>2</v>
      </c>
      <c r="H93" s="288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20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218</v>
      </c>
      <c r="C94" s="4"/>
      <c r="D94" s="4"/>
      <c r="E94" s="4"/>
      <c r="F94" s="4"/>
      <c r="G94" s="252">
        <v>0.5</v>
      </c>
      <c r="H94" s="288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20">
        <f t="shared" si="2"/>
        <v>0</v>
      </c>
      <c r="Z94" s="2">
        <f t="shared" si="2"/>
        <v>0</v>
      </c>
    </row>
    <row r="95" spans="1:26" ht="15.75" customHeight="1">
      <c r="A95" s="117" t="s">
        <v>155</v>
      </c>
      <c r="B95" s="67" t="s">
        <v>30</v>
      </c>
      <c r="C95" s="4">
        <v>6</v>
      </c>
      <c r="D95" s="4"/>
      <c r="E95" s="4"/>
      <c r="F95" s="4"/>
      <c r="G95" s="252">
        <v>1.5</v>
      </c>
      <c r="H95" s="252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9" t="s">
        <v>220</v>
      </c>
      <c r="V95" s="26"/>
      <c r="W95" s="104"/>
      <c r="X95" s="104"/>
      <c r="Y95" s="220">
        <f t="shared" si="2"/>
        <v>4</v>
      </c>
      <c r="Z95" s="2">
        <f t="shared" si="2"/>
        <v>0</v>
      </c>
    </row>
    <row r="96" spans="1:26" ht="15.75" customHeight="1">
      <c r="A96" s="117" t="s">
        <v>156</v>
      </c>
      <c r="B96" s="19" t="s">
        <v>57</v>
      </c>
      <c r="C96" s="4"/>
      <c r="D96" s="4"/>
      <c r="E96" s="4"/>
      <c r="F96" s="4"/>
      <c r="G96" s="204">
        <f>H96/30</f>
        <v>9</v>
      </c>
      <c r="H96" s="205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20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4">
        <v>3</v>
      </c>
      <c r="H97" s="206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20">
        <f t="shared" si="2"/>
        <v>0</v>
      </c>
      <c r="Z97" s="2">
        <f t="shared" si="2"/>
        <v>0</v>
      </c>
    </row>
    <row r="98" spans="1:26" ht="15.75" customHeight="1">
      <c r="A98" s="117" t="s">
        <v>157</v>
      </c>
      <c r="B98" s="22" t="s">
        <v>30</v>
      </c>
      <c r="C98" s="4"/>
      <c r="D98" s="4">
        <v>1</v>
      </c>
      <c r="E98" s="4"/>
      <c r="F98" s="4"/>
      <c r="G98" s="204">
        <f>H98/30</f>
        <v>4</v>
      </c>
      <c r="H98" s="197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90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20">
        <f t="shared" si="2"/>
        <v>4</v>
      </c>
      <c r="Z98" s="2">
        <f t="shared" si="2"/>
        <v>4</v>
      </c>
    </row>
    <row r="99" spans="1:26" ht="15.75" customHeight="1">
      <c r="A99" s="117" t="s">
        <v>158</v>
      </c>
      <c r="B99" s="22" t="s">
        <v>30</v>
      </c>
      <c r="C99" s="4">
        <v>2</v>
      </c>
      <c r="D99" s="4"/>
      <c r="E99" s="4"/>
      <c r="F99" s="4"/>
      <c r="G99" s="204">
        <f>H99/30</f>
        <v>2</v>
      </c>
      <c r="H99" s="197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220</v>
      </c>
      <c r="Q99" s="32"/>
      <c r="R99" s="100"/>
      <c r="S99" s="14"/>
      <c r="T99" s="40"/>
      <c r="U99" s="14"/>
      <c r="V99" s="26"/>
      <c r="W99" s="104"/>
      <c r="X99" s="104"/>
      <c r="Y99" s="220">
        <f t="shared" si="2"/>
        <v>4</v>
      </c>
      <c r="Z99" s="2">
        <f t="shared" si="2"/>
        <v>0</v>
      </c>
    </row>
    <row r="100" spans="1:26" ht="15.75" customHeight="1">
      <c r="A100" s="117" t="s">
        <v>159</v>
      </c>
      <c r="B100" s="19" t="s">
        <v>55</v>
      </c>
      <c r="C100" s="4"/>
      <c r="D100" s="4"/>
      <c r="E100" s="4"/>
      <c r="F100" s="4"/>
      <c r="G100" s="254">
        <v>4.5</v>
      </c>
      <c r="H100" s="270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20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4">
        <v>2</v>
      </c>
      <c r="H101" s="287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20">
        <f t="shared" si="2"/>
        <v>0</v>
      </c>
      <c r="Z101" s="2">
        <f t="shared" si="2"/>
        <v>0</v>
      </c>
    </row>
    <row r="102" spans="1:26" ht="15.75" customHeight="1">
      <c r="A102" s="117" t="s">
        <v>160</v>
      </c>
      <c r="B102" s="22" t="s">
        <v>30</v>
      </c>
      <c r="C102" s="4">
        <v>6</v>
      </c>
      <c r="D102" s="4"/>
      <c r="E102" s="4"/>
      <c r="F102" s="4"/>
      <c r="G102" s="254">
        <v>2.5</v>
      </c>
      <c r="H102" s="287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6" t="s">
        <v>222</v>
      </c>
      <c r="V102" s="26"/>
      <c r="W102" s="104"/>
      <c r="X102" s="104"/>
      <c r="Y102" s="220">
        <v>4</v>
      </c>
      <c r="Z102" s="2">
        <v>2</v>
      </c>
    </row>
    <row r="103" spans="1:26" ht="15.75" customHeight="1">
      <c r="A103" s="117" t="s">
        <v>161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20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20">
        <f t="shared" si="2"/>
        <v>0</v>
      </c>
      <c r="Z104" s="2">
        <f t="shared" si="2"/>
        <v>0</v>
      </c>
    </row>
    <row r="105" spans="1:26" ht="15.75" customHeight="1">
      <c r="A105" s="117" t="s">
        <v>162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222</v>
      </c>
      <c r="U105" s="14"/>
      <c r="V105" s="26"/>
      <c r="W105" s="104"/>
      <c r="X105" s="104"/>
      <c r="Y105" s="220">
        <v>4</v>
      </c>
      <c r="Z105" s="2">
        <v>2</v>
      </c>
    </row>
    <row r="106" spans="1:26" ht="15.75" customHeight="1">
      <c r="A106" s="117" t="s">
        <v>163</v>
      </c>
      <c r="B106" s="66" t="s">
        <v>65</v>
      </c>
      <c r="C106" s="4"/>
      <c r="D106" s="4"/>
      <c r="E106" s="4"/>
      <c r="F106" s="4"/>
      <c r="G106" s="204">
        <v>6</v>
      </c>
      <c r="H106" s="205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20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4">
        <v>1</v>
      </c>
      <c r="H107" s="205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20">
        <f t="shared" si="2"/>
        <v>0</v>
      </c>
      <c r="Z107" s="2">
        <f t="shared" si="2"/>
        <v>0</v>
      </c>
    </row>
    <row r="108" spans="1:26" ht="15.75" customHeight="1" thickBot="1">
      <c r="A108" s="117" t="s">
        <v>164</v>
      </c>
      <c r="B108" s="68" t="s">
        <v>30</v>
      </c>
      <c r="C108" s="8">
        <v>3</v>
      </c>
      <c r="D108" s="8"/>
      <c r="E108" s="8"/>
      <c r="F108" s="8"/>
      <c r="G108" s="204">
        <v>5</v>
      </c>
      <c r="H108" s="205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222</v>
      </c>
      <c r="R108" s="102"/>
      <c r="S108" s="24"/>
      <c r="T108" s="39"/>
      <c r="U108" s="24"/>
      <c r="V108" s="65"/>
      <c r="W108" s="104"/>
      <c r="X108" s="104"/>
      <c r="Y108" s="220">
        <v>4</v>
      </c>
      <c r="Z108" s="2">
        <v>2</v>
      </c>
    </row>
    <row r="109" spans="1:26" ht="18" customHeight="1" thickBot="1">
      <c r="A109" s="727" t="s">
        <v>4</v>
      </c>
      <c r="B109" s="728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20">
        <f t="shared" si="2"/>
        <v>0</v>
      </c>
      <c r="Z109" s="2">
        <f t="shared" si="2"/>
        <v>0</v>
      </c>
    </row>
    <row r="110" spans="1:26" ht="18" customHeight="1" thickBot="1">
      <c r="A110" s="727" t="s">
        <v>63</v>
      </c>
      <c r="B110" s="728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20">
        <f t="shared" si="2"/>
        <v>0</v>
      </c>
      <c r="Z110" s="2">
        <f t="shared" si="2"/>
        <v>0</v>
      </c>
    </row>
    <row r="111" spans="1:26" ht="18" customHeight="1" thickBot="1">
      <c r="A111" s="727" t="s">
        <v>64</v>
      </c>
      <c r="B111" s="728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222</v>
      </c>
      <c r="O111" s="51"/>
      <c r="P111" s="51">
        <f>SUM(P63:P108)</f>
        <v>0</v>
      </c>
      <c r="Q111" s="46" t="s">
        <v>226</v>
      </c>
      <c r="R111" s="46"/>
      <c r="S111" s="46" t="s">
        <v>223</v>
      </c>
      <c r="T111" s="46" t="s">
        <v>227</v>
      </c>
      <c r="U111" s="46" t="s">
        <v>228</v>
      </c>
      <c r="V111" s="29"/>
      <c r="W111" s="200"/>
      <c r="X111" s="200"/>
      <c r="Y111" s="221">
        <f>SUM(Y63:Y110)</f>
        <v>64</v>
      </c>
      <c r="Z111" s="221">
        <f>SUM(Z63:Z110)</f>
        <v>28</v>
      </c>
    </row>
    <row r="112" spans="1:24" s="90" customFormat="1" ht="15.75">
      <c r="A112" s="642" t="s">
        <v>110</v>
      </c>
      <c r="B112" s="642"/>
      <c r="C112" s="642"/>
      <c r="D112" s="642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  <c r="V112" s="643"/>
      <c r="W112" s="196"/>
      <c r="X112" s="196"/>
    </row>
    <row r="113" spans="1:24" s="90" customFormat="1" ht="16.5" thickBot="1">
      <c r="A113" s="634" t="s">
        <v>172</v>
      </c>
      <c r="B113" s="634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5"/>
      <c r="W113" s="236"/>
      <c r="X113" s="236"/>
    </row>
    <row r="114" spans="1:24" ht="15.75" customHeight="1">
      <c r="A114" s="119" t="s">
        <v>173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2">
        <f>J114</f>
        <v>0</v>
      </c>
      <c r="X114" s="242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2">
        <f aca="true" t="shared" si="3" ref="W115:X152">J115</f>
        <v>0</v>
      </c>
      <c r="X115" s="242">
        <f t="shared" si="3"/>
        <v>0</v>
      </c>
    </row>
    <row r="116" spans="1:24" ht="15.75" customHeight="1">
      <c r="A116" s="120" t="s">
        <v>174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2">
        <f t="shared" si="3"/>
        <v>4</v>
      </c>
      <c r="X116" s="242">
        <f t="shared" si="3"/>
        <v>0</v>
      </c>
    </row>
    <row r="117" spans="1:24" ht="15.75" customHeight="1">
      <c r="A117" s="120" t="s">
        <v>175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2">
        <f t="shared" si="3"/>
        <v>4</v>
      </c>
      <c r="X117" s="242">
        <f t="shared" si="3"/>
        <v>0</v>
      </c>
    </row>
    <row r="118" spans="1:24" ht="15.75" customHeight="1">
      <c r="A118" s="120" t="s">
        <v>176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2">
        <f t="shared" si="3"/>
        <v>0</v>
      </c>
      <c r="X118" s="242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2">
        <f t="shared" si="3"/>
        <v>0</v>
      </c>
      <c r="X119" s="242">
        <f t="shared" si="3"/>
        <v>0</v>
      </c>
    </row>
    <row r="120" spans="1:24" ht="15.75" customHeight="1">
      <c r="A120" s="120" t="s">
        <v>177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2">
        <f t="shared" si="3"/>
        <v>4</v>
      </c>
      <c r="X120" s="242">
        <f t="shared" si="3"/>
        <v>0</v>
      </c>
    </row>
    <row r="121" spans="1:24" ht="15.75" customHeight="1">
      <c r="A121" s="69" t="s">
        <v>178</v>
      </c>
      <c r="B121" s="50" t="s">
        <v>37</v>
      </c>
      <c r="C121" s="4"/>
      <c r="D121" s="4"/>
      <c r="E121" s="4"/>
      <c r="F121" s="4"/>
      <c r="G121" s="204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2">
        <f t="shared" si="3"/>
        <v>0</v>
      </c>
      <c r="X121" s="242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4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2">
        <f t="shared" si="3"/>
        <v>0</v>
      </c>
      <c r="X122" s="242">
        <f t="shared" si="3"/>
        <v>0</v>
      </c>
    </row>
    <row r="123" spans="1:24" ht="15.75" customHeight="1">
      <c r="A123" s="69" t="s">
        <v>179</v>
      </c>
      <c r="B123" s="22" t="s">
        <v>30</v>
      </c>
      <c r="C123" s="4"/>
      <c r="D123" s="4">
        <v>1</v>
      </c>
      <c r="E123" s="4"/>
      <c r="F123" s="4"/>
      <c r="G123" s="204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2">
        <f t="shared" si="3"/>
        <v>4</v>
      </c>
      <c r="X123" s="242">
        <f t="shared" si="3"/>
        <v>0</v>
      </c>
    </row>
    <row r="124" spans="1:24" ht="15.75" customHeight="1">
      <c r="A124" s="69" t="s">
        <v>180</v>
      </c>
      <c r="B124" s="57" t="s">
        <v>167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2">
        <f t="shared" si="3"/>
        <v>0</v>
      </c>
      <c r="X124" s="242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2">
        <f t="shared" si="3"/>
        <v>0</v>
      </c>
      <c r="X125" s="242">
        <f t="shared" si="3"/>
        <v>0</v>
      </c>
    </row>
    <row r="126" spans="1:24" ht="15.75" customHeight="1">
      <c r="A126" s="69" t="s">
        <v>181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2">
        <f t="shared" si="3"/>
        <v>4</v>
      </c>
      <c r="X126" s="242">
        <f t="shared" si="3"/>
        <v>0</v>
      </c>
    </row>
    <row r="127" spans="1:26" s="231" customFormat="1" ht="15.75" customHeight="1">
      <c r="A127" s="222" t="s">
        <v>182</v>
      </c>
      <c r="B127" s="190" t="s">
        <v>66</v>
      </c>
      <c r="C127" s="223"/>
      <c r="D127" s="223">
        <v>5</v>
      </c>
      <c r="E127" s="223"/>
      <c r="F127" s="223"/>
      <c r="G127" s="224">
        <v>6</v>
      </c>
      <c r="H127" s="224">
        <f>G127*30</f>
        <v>180</v>
      </c>
      <c r="I127" s="225">
        <v>6</v>
      </c>
      <c r="J127" s="226" t="s">
        <v>220</v>
      </c>
      <c r="K127" s="224" t="s">
        <v>224</v>
      </c>
      <c r="L127" s="224"/>
      <c r="M127" s="227">
        <f>H127-I127</f>
        <v>174</v>
      </c>
      <c r="N127" s="228"/>
      <c r="O127" s="229"/>
      <c r="P127" s="227"/>
      <c r="Q127" s="228"/>
      <c r="R127" s="229"/>
      <c r="S127" s="230"/>
      <c r="T127" s="222" t="s">
        <v>225</v>
      </c>
      <c r="U127" s="227"/>
      <c r="V127" s="230"/>
      <c r="W127" s="242">
        <v>4</v>
      </c>
      <c r="X127" s="242">
        <v>2</v>
      </c>
      <c r="Z127" s="231" t="s">
        <v>245</v>
      </c>
    </row>
    <row r="128" spans="1:24" ht="15.75" customHeight="1">
      <c r="A128" s="117" t="s">
        <v>183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3"/>
      <c r="O128" s="243"/>
      <c r="P128" s="16"/>
      <c r="Q128" s="30"/>
      <c r="R128" s="98"/>
      <c r="S128" s="16"/>
      <c r="T128" s="33"/>
      <c r="U128" s="16"/>
      <c r="V128" s="31"/>
      <c r="W128" s="242">
        <f>J128</f>
        <v>0</v>
      </c>
      <c r="X128" s="242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3"/>
      <c r="O129" s="243"/>
      <c r="P129" s="16"/>
      <c r="Q129" s="243"/>
      <c r="R129" s="243"/>
      <c r="S129" s="98"/>
      <c r="T129" s="33"/>
      <c r="U129" s="16"/>
      <c r="V129" s="31"/>
      <c r="W129" s="242">
        <f t="shared" si="3"/>
        <v>0</v>
      </c>
      <c r="X129" s="242">
        <f t="shared" si="3"/>
        <v>0</v>
      </c>
    </row>
    <row r="130" spans="1:24" ht="15.75" customHeight="1">
      <c r="A130" s="69" t="s">
        <v>184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3"/>
      <c r="O130" s="243"/>
      <c r="P130" s="16">
        <v>4</v>
      </c>
      <c r="Q130" s="243"/>
      <c r="R130" s="243"/>
      <c r="S130" s="98"/>
      <c r="T130" s="33"/>
      <c r="U130" s="16"/>
      <c r="V130" s="31"/>
      <c r="W130" s="242">
        <f t="shared" si="3"/>
        <v>4</v>
      </c>
      <c r="X130" s="242">
        <f t="shared" si="3"/>
        <v>0</v>
      </c>
    </row>
    <row r="131" spans="1:24" ht="15.75" customHeight="1">
      <c r="A131" s="117" t="s">
        <v>185</v>
      </c>
      <c r="B131" s="19" t="s">
        <v>35</v>
      </c>
      <c r="C131" s="4"/>
      <c r="D131" s="4"/>
      <c r="E131" s="4"/>
      <c r="F131" s="4"/>
      <c r="G131" s="197">
        <v>3</v>
      </c>
      <c r="H131" s="205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2">
        <f t="shared" si="3"/>
        <v>0</v>
      </c>
      <c r="X131" s="242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7">
        <v>1</v>
      </c>
      <c r="H132" s="205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2">
        <f t="shared" si="3"/>
        <v>0</v>
      </c>
      <c r="X132" s="242">
        <f t="shared" si="3"/>
        <v>0</v>
      </c>
    </row>
    <row r="133" spans="1:24" ht="15.75" customHeight="1">
      <c r="A133" s="117" t="s">
        <v>186</v>
      </c>
      <c r="B133" s="22" t="s">
        <v>30</v>
      </c>
      <c r="C133" s="4">
        <v>4</v>
      </c>
      <c r="D133" s="4"/>
      <c r="E133" s="4"/>
      <c r="F133" s="4"/>
      <c r="G133" s="197">
        <v>2</v>
      </c>
      <c r="H133" s="205">
        <f t="shared" si="5"/>
        <v>60</v>
      </c>
      <c r="I133" s="17">
        <v>6</v>
      </c>
      <c r="J133" s="11" t="s">
        <v>220</v>
      </c>
      <c r="K133" s="4" t="s">
        <v>224</v>
      </c>
      <c r="L133" s="4"/>
      <c r="M133" s="13">
        <f>H133-I133</f>
        <v>54</v>
      </c>
      <c r="N133" s="27"/>
      <c r="O133" s="97"/>
      <c r="P133" s="13"/>
      <c r="Q133" s="4"/>
      <c r="R133" s="4"/>
      <c r="S133" s="244" t="s">
        <v>225</v>
      </c>
      <c r="T133" s="25"/>
      <c r="U133" s="15"/>
      <c r="V133" s="26"/>
      <c r="W133" s="242">
        <v>4</v>
      </c>
      <c r="X133" s="242">
        <v>2</v>
      </c>
    </row>
    <row r="134" spans="1:24" ht="15.75" customHeight="1">
      <c r="A134" s="120" t="s">
        <v>187</v>
      </c>
      <c r="B134" s="122" t="s">
        <v>170</v>
      </c>
      <c r="C134" s="4"/>
      <c r="D134" s="4"/>
      <c r="E134" s="4"/>
      <c r="F134" s="4"/>
      <c r="G134" s="197">
        <v>4.5</v>
      </c>
      <c r="H134" s="205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2">
        <f t="shared" si="3"/>
        <v>0</v>
      </c>
      <c r="X134" s="242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7">
        <v>1</v>
      </c>
      <c r="H135" s="205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2">
        <f t="shared" si="3"/>
        <v>0</v>
      </c>
      <c r="X135" s="242">
        <f t="shared" si="3"/>
        <v>0</v>
      </c>
    </row>
    <row r="136" spans="1:24" ht="15.75" customHeight="1">
      <c r="A136" s="120" t="s">
        <v>188</v>
      </c>
      <c r="B136" s="22" t="s">
        <v>30</v>
      </c>
      <c r="C136" s="4"/>
      <c r="D136" s="4">
        <v>5</v>
      </c>
      <c r="E136" s="4"/>
      <c r="F136" s="4"/>
      <c r="G136" s="197">
        <v>3.5</v>
      </c>
      <c r="H136" s="205">
        <f t="shared" si="5"/>
        <v>105</v>
      </c>
      <c r="I136" s="17">
        <v>6</v>
      </c>
      <c r="J136" s="11" t="s">
        <v>220</v>
      </c>
      <c r="K136" s="4" t="s">
        <v>224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225</v>
      </c>
      <c r="U136" s="13"/>
      <c r="V136" s="26"/>
      <c r="W136" s="242">
        <v>4</v>
      </c>
      <c r="X136" s="242">
        <v>2</v>
      </c>
    </row>
    <row r="137" spans="1:24" ht="15.75" customHeight="1">
      <c r="A137" s="117" t="s">
        <v>189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2">
        <f t="shared" si="3"/>
        <v>0</v>
      </c>
      <c r="X137" s="242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2">
        <f t="shared" si="3"/>
        <v>0</v>
      </c>
      <c r="X138" s="242">
        <f t="shared" si="3"/>
        <v>0</v>
      </c>
    </row>
    <row r="139" spans="1:24" ht="15.75" customHeight="1">
      <c r="A139" s="117" t="s">
        <v>190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2">
        <f t="shared" si="3"/>
        <v>4</v>
      </c>
      <c r="X139" s="242">
        <f t="shared" si="3"/>
        <v>0</v>
      </c>
    </row>
    <row r="140" spans="1:24" ht="15.75" customHeight="1">
      <c r="A140" s="120" t="s">
        <v>191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2">
        <f t="shared" si="3"/>
        <v>0</v>
      </c>
      <c r="X140" s="242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7">
        <v>1</v>
      </c>
      <c r="H141" s="205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2">
        <f t="shared" si="3"/>
        <v>0</v>
      </c>
      <c r="X141" s="242">
        <f t="shared" si="3"/>
        <v>0</v>
      </c>
    </row>
    <row r="142" spans="1:24" ht="15.75" customHeight="1">
      <c r="A142" s="117" t="s">
        <v>192</v>
      </c>
      <c r="B142" s="22" t="s">
        <v>30</v>
      </c>
      <c r="C142" s="4"/>
      <c r="D142" s="4">
        <v>8</v>
      </c>
      <c r="E142" s="4"/>
      <c r="F142" s="4"/>
      <c r="G142" s="197">
        <v>2</v>
      </c>
      <c r="H142" s="205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2">
        <f t="shared" si="3"/>
        <v>4</v>
      </c>
      <c r="X142" s="242">
        <f t="shared" si="3"/>
        <v>0</v>
      </c>
    </row>
    <row r="143" spans="1:24" ht="15.75" customHeight="1">
      <c r="A143" s="117" t="s">
        <v>193</v>
      </c>
      <c r="B143" s="22" t="s">
        <v>30</v>
      </c>
      <c r="C143" s="4">
        <v>5</v>
      </c>
      <c r="D143" s="4"/>
      <c r="E143" s="4"/>
      <c r="F143" s="4"/>
      <c r="G143" s="197">
        <v>3</v>
      </c>
      <c r="H143" s="205">
        <f>30*G143</f>
        <v>90</v>
      </c>
      <c r="I143" s="17">
        <v>6</v>
      </c>
      <c r="J143" s="11" t="s">
        <v>220</v>
      </c>
      <c r="K143" s="4" t="s">
        <v>224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225</v>
      </c>
      <c r="U143" s="16"/>
      <c r="V143" s="31"/>
      <c r="W143" s="242">
        <v>4</v>
      </c>
      <c r="X143" s="242">
        <v>2</v>
      </c>
    </row>
    <row r="144" spans="1:24" ht="15.75" customHeight="1">
      <c r="A144" s="117" t="s">
        <v>194</v>
      </c>
      <c r="B144" s="19" t="s">
        <v>171</v>
      </c>
      <c r="C144" s="4"/>
      <c r="D144" s="4">
        <v>6</v>
      </c>
      <c r="E144" s="4"/>
      <c r="F144" s="4"/>
      <c r="G144" s="197">
        <v>4</v>
      </c>
      <c r="H144" s="197">
        <v>120</v>
      </c>
      <c r="I144" s="17">
        <v>8</v>
      </c>
      <c r="J144" s="11" t="s">
        <v>81</v>
      </c>
      <c r="K144" s="4" t="s">
        <v>229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2">
        <v>6</v>
      </c>
      <c r="X144" s="242">
        <v>2</v>
      </c>
    </row>
    <row r="145" spans="1:24" ht="15.75" customHeight="1">
      <c r="A145" s="117" t="s">
        <v>195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2">
        <f t="shared" si="3"/>
        <v>0</v>
      </c>
      <c r="X145" s="242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2">
        <f t="shared" si="3"/>
        <v>0</v>
      </c>
      <c r="X146" s="242">
        <f t="shared" si="3"/>
        <v>0</v>
      </c>
    </row>
    <row r="147" spans="1:24" ht="15.75" customHeight="1">
      <c r="A147" s="120" t="s">
        <v>196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2">
        <f t="shared" si="3"/>
        <v>4</v>
      </c>
      <c r="X147" s="242">
        <f t="shared" si="3"/>
        <v>0</v>
      </c>
    </row>
    <row r="148" spans="1:24" ht="15.75" customHeight="1">
      <c r="A148" s="158" t="s">
        <v>197</v>
      </c>
      <c r="B148" s="67" t="s">
        <v>216</v>
      </c>
      <c r="C148" s="4"/>
      <c r="D148" s="4"/>
      <c r="E148" s="4"/>
      <c r="F148" s="4"/>
      <c r="G148" s="197">
        <v>3</v>
      </c>
      <c r="H148" s="205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2">
        <f t="shared" si="3"/>
        <v>0</v>
      </c>
      <c r="X148" s="242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7">
        <v>1</v>
      </c>
      <c r="H149" s="205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2">
        <f t="shared" si="3"/>
        <v>0</v>
      </c>
      <c r="X149" s="242">
        <f t="shared" si="3"/>
        <v>0</v>
      </c>
    </row>
    <row r="150" spans="1:24" ht="16.5" thickBot="1">
      <c r="A150" s="158" t="s">
        <v>197</v>
      </c>
      <c r="B150" s="67" t="s">
        <v>30</v>
      </c>
      <c r="C150" s="4"/>
      <c r="D150" s="4">
        <v>6</v>
      </c>
      <c r="E150" s="4"/>
      <c r="F150" s="4"/>
      <c r="G150" s="197">
        <v>2</v>
      </c>
      <c r="H150" s="205">
        <f>G150*30</f>
        <v>60</v>
      </c>
      <c r="I150" s="17">
        <v>6</v>
      </c>
      <c r="J150" s="11" t="s">
        <v>220</v>
      </c>
      <c r="K150" s="4" t="s">
        <v>224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225</v>
      </c>
      <c r="W150" s="242">
        <v>4</v>
      </c>
      <c r="X150" s="242">
        <v>2</v>
      </c>
    </row>
    <row r="151" spans="1:26" ht="18" customHeight="1" thickBot="1">
      <c r="A151" s="727" t="s">
        <v>4</v>
      </c>
      <c r="B151" s="728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2">
        <f t="shared" si="3"/>
        <v>0</v>
      </c>
      <c r="X151" s="242">
        <f t="shared" si="3"/>
        <v>0</v>
      </c>
      <c r="Z151" s="2">
        <f>G151*30</f>
        <v>1560</v>
      </c>
    </row>
    <row r="152" spans="1:26" ht="18" customHeight="1" thickBot="1">
      <c r="A152" s="727" t="s">
        <v>63</v>
      </c>
      <c r="B152" s="728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2">
        <f t="shared" si="3"/>
        <v>0</v>
      </c>
      <c r="X152" s="242">
        <f t="shared" si="3"/>
        <v>0</v>
      </c>
      <c r="Z152" s="2">
        <f>G152*30</f>
        <v>375</v>
      </c>
    </row>
    <row r="153" spans="1:26" ht="18" customHeight="1" thickBot="1">
      <c r="A153" s="727" t="s">
        <v>64</v>
      </c>
      <c r="B153" s="728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230</v>
      </c>
      <c r="T153" s="46" t="s">
        <v>223</v>
      </c>
      <c r="U153" s="46" t="s">
        <v>230</v>
      </c>
      <c r="V153" s="29"/>
      <c r="W153" s="245">
        <f>SUM(W114:W152)</f>
        <v>62</v>
      </c>
      <c r="X153" s="245">
        <f>SUM(X114:X152)</f>
        <v>12</v>
      </c>
      <c r="Z153" s="2">
        <f>G153*30</f>
        <v>1185</v>
      </c>
    </row>
    <row r="154" spans="1:24" s="90" customFormat="1" ht="15.75">
      <c r="A154" s="632" t="s">
        <v>238</v>
      </c>
      <c r="B154" s="632"/>
      <c r="C154" s="632"/>
      <c r="D154" s="632"/>
      <c r="E154" s="632"/>
      <c r="F154" s="632"/>
      <c r="G154" s="632"/>
      <c r="H154" s="632"/>
      <c r="I154" s="632"/>
      <c r="J154" s="632"/>
      <c r="K154" s="632"/>
      <c r="L154" s="632"/>
      <c r="M154" s="632"/>
      <c r="N154" s="632"/>
      <c r="O154" s="632"/>
      <c r="P154" s="632"/>
      <c r="Q154" s="632"/>
      <c r="R154" s="632"/>
      <c r="S154" s="632"/>
      <c r="T154" s="632"/>
      <c r="U154" s="632"/>
      <c r="V154" s="633"/>
      <c r="W154" s="196"/>
      <c r="X154" s="196"/>
    </row>
    <row r="155" spans="1:24" s="186" customFormat="1" ht="15.75">
      <c r="A155" s="155" t="s">
        <v>165</v>
      </c>
      <c r="B155" s="19" t="s">
        <v>26</v>
      </c>
      <c r="C155" s="4"/>
      <c r="D155" s="4" t="s">
        <v>249</v>
      </c>
      <c r="E155" s="4"/>
      <c r="F155" s="4"/>
      <c r="G155" s="197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166</v>
      </c>
      <c r="B156" s="184" t="s">
        <v>62</v>
      </c>
      <c r="C156" s="5"/>
      <c r="D156" s="5" t="s">
        <v>249</v>
      </c>
      <c r="E156" s="5"/>
      <c r="F156" s="5"/>
      <c r="G156" s="204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27" t="s">
        <v>168</v>
      </c>
      <c r="B157" s="728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200"/>
      <c r="X157" s="200"/>
    </row>
    <row r="158" spans="1:24" ht="17.25" customHeight="1" thickBot="1">
      <c r="A158" s="729" t="s">
        <v>1</v>
      </c>
      <c r="B158" s="730"/>
      <c r="C158" s="730"/>
      <c r="D158" s="730"/>
      <c r="E158" s="730"/>
      <c r="F158" s="730"/>
      <c r="G158" s="730"/>
      <c r="H158" s="730"/>
      <c r="I158" s="730"/>
      <c r="J158" s="730"/>
      <c r="K158" s="730"/>
      <c r="L158" s="730"/>
      <c r="M158" s="730"/>
      <c r="N158" s="125" t="s">
        <v>234</v>
      </c>
      <c r="O158" s="125"/>
      <c r="P158" s="125" t="s">
        <v>240</v>
      </c>
      <c r="Q158" s="125" t="s">
        <v>231</v>
      </c>
      <c r="R158" s="125"/>
      <c r="S158" s="125" t="s">
        <v>232</v>
      </c>
      <c r="T158" s="125" t="s">
        <v>233</v>
      </c>
      <c r="U158" s="125" t="s">
        <v>239</v>
      </c>
      <c r="V158" s="126"/>
      <c r="W158" s="238"/>
      <c r="X158" s="238"/>
    </row>
    <row r="159" spans="1:24" ht="17.25" customHeight="1" thickBot="1">
      <c r="A159" s="710" t="s">
        <v>6</v>
      </c>
      <c r="B159" s="711"/>
      <c r="C159" s="711"/>
      <c r="D159" s="711"/>
      <c r="E159" s="711"/>
      <c r="F159" s="711"/>
      <c r="G159" s="711"/>
      <c r="H159" s="711"/>
      <c r="I159" s="711"/>
      <c r="J159" s="711"/>
      <c r="K159" s="711"/>
      <c r="L159" s="711"/>
      <c r="M159" s="711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9"/>
      <c r="X159" s="239"/>
    </row>
    <row r="160" spans="1:24" ht="17.25" customHeight="1" thickBot="1">
      <c r="A160" s="710" t="s">
        <v>2</v>
      </c>
      <c r="B160" s="711"/>
      <c r="C160" s="711"/>
      <c r="D160" s="711"/>
      <c r="E160" s="711"/>
      <c r="F160" s="711"/>
      <c r="G160" s="711"/>
      <c r="H160" s="711"/>
      <c r="I160" s="711"/>
      <c r="J160" s="711"/>
      <c r="K160" s="711"/>
      <c r="L160" s="711"/>
      <c r="M160" s="711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9"/>
      <c r="X160" s="239"/>
    </row>
    <row r="161" spans="1:24" ht="17.25" customHeight="1" thickBot="1">
      <c r="A161" s="710" t="s">
        <v>0</v>
      </c>
      <c r="B161" s="711"/>
      <c r="C161" s="711"/>
      <c r="D161" s="711"/>
      <c r="E161" s="711"/>
      <c r="F161" s="711"/>
      <c r="G161" s="711"/>
      <c r="H161" s="711"/>
      <c r="I161" s="711"/>
      <c r="J161" s="711"/>
      <c r="K161" s="711"/>
      <c r="L161" s="711"/>
      <c r="M161" s="731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9"/>
      <c r="X161" s="239"/>
    </row>
    <row r="162" spans="1:24" ht="17.25" customHeight="1" thickBot="1">
      <c r="A162" s="710" t="s">
        <v>28</v>
      </c>
      <c r="B162" s="711"/>
      <c r="C162" s="711"/>
      <c r="D162" s="711"/>
      <c r="E162" s="711"/>
      <c r="F162" s="711"/>
      <c r="G162" s="711"/>
      <c r="H162" s="711"/>
      <c r="I162" s="711"/>
      <c r="J162" s="711"/>
      <c r="K162" s="711"/>
      <c r="L162" s="711"/>
      <c r="M162" s="712"/>
      <c r="N162" s="713" t="s">
        <v>80</v>
      </c>
      <c r="O162" s="714"/>
      <c r="P162" s="715"/>
      <c r="Q162" s="713" t="s">
        <v>80</v>
      </c>
      <c r="R162" s="714"/>
      <c r="S162" s="715"/>
      <c r="T162" s="713" t="s">
        <v>79</v>
      </c>
      <c r="U162" s="715"/>
      <c r="V162" s="36"/>
      <c r="W162" s="240"/>
      <c r="X162" s="240"/>
    </row>
    <row r="163" spans="1:24" ht="18.75">
      <c r="A163" s="41"/>
      <c r="B163" s="716" t="s">
        <v>42</v>
      </c>
      <c r="C163" s="717"/>
      <c r="D163" s="717"/>
      <c r="E163" s="717"/>
      <c r="F163" s="717"/>
      <c r="G163" s="718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719"/>
      <c r="C164" s="720"/>
      <c r="D164" s="720"/>
      <c r="E164" s="720"/>
      <c r="F164" s="720"/>
      <c r="G164" s="720"/>
      <c r="M164" s="1"/>
      <c r="N164" s="607">
        <f>G19+G29+G35+G38+G41+G44+G50+G54+G58+G65+G75+G98+G99+G123+G130</f>
        <v>43.5</v>
      </c>
      <c r="O164" s="721"/>
      <c r="P164" s="721"/>
      <c r="Q164" s="722">
        <f>G32+G47+G68+G71+G76+G77+G80+G87+G88+G91+G108+G116+G120+G133+G139+G142</f>
        <v>42.5</v>
      </c>
      <c r="R164" s="723"/>
      <c r="S164" s="724"/>
      <c r="T164" s="722">
        <f>G13+G83+G84+G95+G102+G105+G117+G126+G127+G136+G143+G144+G147+G150+G157</f>
        <v>60.5</v>
      </c>
      <c r="U164" s="725"/>
      <c r="V164" s="726"/>
      <c r="W164" s="241"/>
      <c r="X164" s="241"/>
    </row>
    <row r="165" spans="1:24" ht="44.25" customHeight="1">
      <c r="A165" s="72" t="s">
        <v>75</v>
      </c>
      <c r="B165" s="73" t="s">
        <v>76</v>
      </c>
      <c r="M165" s="1"/>
      <c r="N165" s="123"/>
      <c r="O165" s="123"/>
      <c r="P165" s="123"/>
      <c r="Q165" s="703">
        <f>N164+Q164+T164</f>
        <v>146.5</v>
      </c>
      <c r="R165" s="704"/>
      <c r="S165" s="705"/>
      <c r="T165" s="123"/>
      <c r="U165" s="123"/>
      <c r="V165" s="123"/>
      <c r="W165" s="123"/>
      <c r="X165" s="123"/>
    </row>
    <row r="166" spans="1:22" ht="15.75" customHeight="1">
      <c r="A166" s="74" t="s">
        <v>77</v>
      </c>
      <c r="B166" s="73" t="s">
        <v>78</v>
      </c>
      <c r="M166" s="1"/>
      <c r="N166" s="1"/>
      <c r="Q166" s="1"/>
      <c r="T166" s="1"/>
      <c r="V166" s="1"/>
    </row>
    <row r="168" spans="2:11" ht="18.75">
      <c r="B168" s="121"/>
      <c r="C168" s="672"/>
      <c r="D168" s="706"/>
      <c r="E168" s="706"/>
      <c r="F168" s="706"/>
      <c r="G168" s="706"/>
      <c r="I168" s="707"/>
      <c r="J168" s="708"/>
      <c r="K168" s="708"/>
    </row>
    <row r="170" spans="2:11" ht="18.75">
      <c r="B170" s="121"/>
      <c r="C170" s="675"/>
      <c r="D170" s="676"/>
      <c r="E170" s="676"/>
      <c r="F170" s="676"/>
      <c r="G170" s="676"/>
      <c r="H170" s="121"/>
      <c r="I170" s="707"/>
      <c r="J170" s="708"/>
      <c r="K170" s="709"/>
    </row>
  </sheetData>
  <sheetProtection/>
  <mergeCells count="62">
    <mergeCell ref="Q165:S165"/>
    <mergeCell ref="C168:G168"/>
    <mergeCell ref="I168:K168"/>
    <mergeCell ref="C170:G170"/>
    <mergeCell ref="I170:K170"/>
    <mergeCell ref="A162:M162"/>
    <mergeCell ref="N162:P162"/>
    <mergeCell ref="Q162:S162"/>
    <mergeCell ref="T162:U162"/>
    <mergeCell ref="B163:G163"/>
    <mergeCell ref="B164:G164"/>
    <mergeCell ref="N164:P164"/>
    <mergeCell ref="Q164:S164"/>
    <mergeCell ref="T164:V164"/>
    <mergeCell ref="A154:V154"/>
    <mergeCell ref="A157:B157"/>
    <mergeCell ref="A158:M158"/>
    <mergeCell ref="A159:M159"/>
    <mergeCell ref="A160:M160"/>
    <mergeCell ref="A161:M161"/>
    <mergeCell ref="A111:B111"/>
    <mergeCell ref="A112:V112"/>
    <mergeCell ref="A113:V113"/>
    <mergeCell ref="A151:B151"/>
    <mergeCell ref="A152:B152"/>
    <mergeCell ref="A153:B153"/>
    <mergeCell ref="A59:B59"/>
    <mergeCell ref="A60:B60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Q4:S4"/>
    <mergeCell ref="T4:V4"/>
    <mergeCell ref="E5:E7"/>
    <mergeCell ref="F5:F7"/>
    <mergeCell ref="J5:J7"/>
    <mergeCell ref="K5:K7"/>
    <mergeCell ref="L5:L7"/>
    <mergeCell ref="N5:V5"/>
    <mergeCell ref="C4:C7"/>
    <mergeCell ref="D4:D7"/>
    <mergeCell ref="E4:F4"/>
    <mergeCell ref="I4:I7"/>
    <mergeCell ref="J4:L4"/>
    <mergeCell ref="N4:P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Алена Латышева</cp:lastModifiedBy>
  <cp:lastPrinted>2017-05-24T07:28:57Z</cp:lastPrinted>
  <dcterms:created xsi:type="dcterms:W3CDTF">1998-03-25T14:18:11Z</dcterms:created>
  <dcterms:modified xsi:type="dcterms:W3CDTF">2017-07-07T06:55:07Z</dcterms:modified>
  <cp:category/>
  <cp:version/>
  <cp:contentType/>
  <cp:contentStatus/>
</cp:coreProperties>
</file>